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16" yWindow="65416" windowWidth="20730" windowHeight="11040" activeTab="1"/>
  </bookViews>
  <sheets>
    <sheet name="1. Indice" sheetId="3" r:id="rId1"/>
    <sheet name="2. Deuda" sheetId="1" r:id="rId2"/>
    <sheet name="Tablas" sheetId="2" state="hidden"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LENOVO</author>
  </authors>
  <commentList>
    <comment ref="D10" authorId="0">
      <text>
        <r>
          <rPr>
            <b/>
            <sz val="9"/>
            <rFont val="Tahoma"/>
            <family val="2"/>
          </rPr>
          <t>Incluye el valor que vas a pedir prestado</t>
        </r>
        <r>
          <rPr>
            <sz val="9"/>
            <rFont val="Tahoma"/>
            <family val="2"/>
          </rPr>
          <t xml:space="preserve">
</t>
        </r>
      </text>
    </comment>
    <comment ref="D11" authorId="0">
      <text>
        <r>
          <rPr>
            <b/>
            <sz val="9"/>
            <rFont val="Tahoma"/>
            <family val="2"/>
          </rPr>
          <t>¿A cuántos meses te va el prestar el dinero?</t>
        </r>
      </text>
    </comment>
    <comment ref="D12" authorId="0">
      <text>
        <r>
          <rPr>
            <b/>
            <sz val="9"/>
            <rFont val="Tahoma"/>
            <family val="2"/>
          </rPr>
          <t>Incluye para que vas a utilizar la deuda</t>
        </r>
        <r>
          <rPr>
            <sz val="9"/>
            <rFont val="Tahoma"/>
            <family val="2"/>
          </rPr>
          <t xml:space="preserve">
</t>
        </r>
      </text>
    </comment>
    <comment ref="D13" authorId="0">
      <text>
        <r>
          <rPr>
            <b/>
            <sz val="9"/>
            <rFont val="Tahoma"/>
            <family val="2"/>
          </rPr>
          <t>Cada cuanto vas a pagar: cada mes, trimestre, semestre o anual</t>
        </r>
      </text>
    </comment>
    <comment ref="D14" authorId="0">
      <text>
        <r>
          <rPr>
            <b/>
            <sz val="9"/>
            <rFont val="Tahoma"/>
            <family val="2"/>
          </rPr>
          <t>1. Una cuota fija es aquella que no cambia en el tiempo y garantizas que sea igual.</t>
        </r>
        <r>
          <rPr>
            <sz val="9"/>
            <rFont val="Tahoma"/>
            <family val="2"/>
          </rPr>
          <t xml:space="preserve">
</t>
        </r>
        <r>
          <rPr>
            <b/>
            <sz val="9"/>
            <rFont val="Tahoma"/>
            <family val="2"/>
          </rPr>
          <t>2. Una cuota variable es aquella que garantiza que pagues lo mismo de capital (abones al total de la deuda) y los intereses vairan en el tiempo. Es decir, pagarás los primeros meses más y al final mucho menos</t>
        </r>
      </text>
    </comment>
    <comment ref="D16" authorId="0">
      <text>
        <r>
          <rPr>
            <b/>
            <sz val="9"/>
            <rFont val="Tahoma"/>
            <family val="2"/>
          </rPr>
          <t>Es un valor aproximado que es posible que te cobren en diversos tipos de seguros</t>
        </r>
      </text>
    </comment>
    <comment ref="D17" authorId="0">
      <text>
        <r>
          <rPr>
            <b/>
            <sz val="9"/>
            <rFont val="Tahoma"/>
            <family val="2"/>
          </rPr>
          <t>El fondo nacional de garantía aplica como soporte para contar con programa de créditos estatales. Sino te aplica incluye NO</t>
        </r>
      </text>
    </comment>
    <comment ref="D18" authorId="0">
      <text>
        <r>
          <rPr>
            <b/>
            <sz val="9"/>
            <rFont val="Tahoma"/>
            <family val="2"/>
          </rPr>
          <t>Incluye el Procentaje que te cotizó el banco</t>
        </r>
        <r>
          <rPr>
            <sz val="9"/>
            <rFont val="Tahoma"/>
            <family val="2"/>
          </rPr>
          <t xml:space="preserve">
</t>
        </r>
      </text>
    </comment>
    <comment ref="D19" authorId="0">
      <text>
        <r>
          <rPr>
            <b/>
            <sz val="9"/>
            <rFont val="Tahoma"/>
            <family val="2"/>
          </rPr>
          <t>Incluye si el cobro es solo una vez o si debes pagarlo cada año</t>
        </r>
        <r>
          <rPr>
            <sz val="9"/>
            <rFont val="Tahoma"/>
            <family val="2"/>
          </rPr>
          <t xml:space="preserve">
</t>
        </r>
      </text>
    </comment>
    <comment ref="D21" authorId="0">
      <text>
        <r>
          <rPr>
            <b/>
            <sz val="9"/>
            <rFont val="Tahoma"/>
            <family val="2"/>
          </rPr>
          <t>Si conoces la tasa incluye SI. En caso de que no te daremos tasas aproximada de mercado</t>
        </r>
      </text>
    </comment>
  </commentList>
</comments>
</file>

<file path=xl/sharedStrings.xml><?xml version="1.0" encoding="utf-8"?>
<sst xmlns="http://schemas.openxmlformats.org/spreadsheetml/2006/main" count="140" uniqueCount="117">
  <si>
    <t>Tasa Anual</t>
  </si>
  <si>
    <t>Efectiva Anual</t>
  </si>
  <si>
    <t>Periodos</t>
  </si>
  <si>
    <t>Periodo</t>
  </si>
  <si>
    <t>Tipos de crédito</t>
  </si>
  <si>
    <t>Libre Inversión</t>
  </si>
  <si>
    <t>Hipotecario</t>
  </si>
  <si>
    <t>Capital de trabajo</t>
  </si>
  <si>
    <t>Leasing Habitacional</t>
  </si>
  <si>
    <t>Automóvil</t>
  </si>
  <si>
    <t>Saldo Inicial</t>
  </si>
  <si>
    <t>Cuota</t>
  </si>
  <si>
    <t xml:space="preserve">Capital </t>
  </si>
  <si>
    <t>Intereses</t>
  </si>
  <si>
    <t>Seguros</t>
  </si>
  <si>
    <t>FNG</t>
  </si>
  <si>
    <t>TEA</t>
  </si>
  <si>
    <t>% seguros</t>
  </si>
  <si>
    <t>% notariales</t>
  </si>
  <si>
    <t>Cada mes</t>
  </si>
  <si>
    <t>Cada trimestre</t>
  </si>
  <si>
    <t>Cada semestre</t>
  </si>
  <si>
    <t>Cada Año</t>
  </si>
  <si>
    <t>No de periodos de de pago</t>
  </si>
  <si>
    <t>Saldo Final</t>
  </si>
  <si>
    <t>Cuota total con todo</t>
  </si>
  <si>
    <t>Notariales</t>
  </si>
  <si>
    <t>Tasa anual</t>
  </si>
  <si>
    <t>Cuota (Interés + Capital)</t>
  </si>
  <si>
    <t>Otros gastos</t>
  </si>
  <si>
    <t>Mensual</t>
  </si>
  <si>
    <t>Trimestral</t>
  </si>
  <si>
    <t>Semestral</t>
  </si>
  <si>
    <t>Anual</t>
  </si>
  <si>
    <t>FNG Cantidad</t>
  </si>
  <si>
    <t>Una Vez</t>
  </si>
  <si>
    <t>Tasa Mensual</t>
  </si>
  <si>
    <t>x mes</t>
  </si>
  <si>
    <t>Tabla de amortización</t>
  </si>
  <si>
    <t>Año</t>
  </si>
  <si>
    <t>Costos endeudamiento anual</t>
  </si>
  <si>
    <t>Costos endeudamiento promedio por mes</t>
  </si>
  <si>
    <t>Tasa</t>
  </si>
  <si>
    <t>Fija</t>
  </si>
  <si>
    <t>Variable</t>
  </si>
  <si>
    <t>Cuota Fija</t>
  </si>
  <si>
    <t>Cuota Variable</t>
  </si>
  <si>
    <t>Ingresa los datos en estas casillas</t>
  </si>
  <si>
    <t>No ingresar información</t>
  </si>
  <si>
    <t>Elige de la lista desplegable una opción</t>
  </si>
  <si>
    <t>¿Sabes que tasa te van a cobrar?</t>
  </si>
  <si>
    <t>A continuación, podrás ver los costos de endaumiento de cada AÑO y el promedio por MES:</t>
  </si>
  <si>
    <t>Paso 1.1 DATOS</t>
  </si>
  <si>
    <t>Paso 1.2 DETALLES</t>
  </si>
  <si>
    <t>Paso 2. ANALISIS</t>
  </si>
  <si>
    <t>Después de revisar los costos asociados a la deuda que quieres tomar estos sería los resultados reales:</t>
  </si>
  <si>
    <t>Paso 3. 
PAGOS - CAJA</t>
  </si>
  <si>
    <t>Recomendación General</t>
  </si>
  <si>
    <t xml:space="preserve"> Por favor revisa tu flujo de caja, lo más importante en el momento de tomar un crédito es 1) que puedas pagar tu crédito con el flujo de caja generado en la operación de tu negocio y 2) Que el crédito sea utilizado para generación de ingresos futuros, generar rentabilidad y poder tener excedentes después de paga rla financiación. ¡En caso de lograr pagar la financión con excedentes y contar con rantabilidad has hecho un buen negocio!</t>
  </si>
  <si>
    <t>Específica</t>
  </si>
  <si>
    <t>Ten presente:
Estos créditos tiene una tasa muy alta. Si su destinación es un viaje, una compra urgente u otro elemento garantiza que lo puedas pagar a corto plazo; es decir en menos de una año.</t>
  </si>
  <si>
    <t>Ten mucho cuidado con esa oferta porque te ofecen buenas tasas y alto porcentaje de financiación pero:
- Que te compre la deuda un banco es tarea casi imposible
- No puedes tomar creditos de remodelación porque el bien es del banco
- Transfieres el bien 100% al banco y en algunos casos el no pago de 2 o 3 cuotas seguidas tiene consecuencias terribles</t>
  </si>
  <si>
    <t>Estos crrédito siempre los necesitarás para cubrir necesidades de corto plazo. Ten presente:
Que lo tuilices en la operación del negocio
Que tenga la mínima tasa de interés
Que sea a corto plazo</t>
  </si>
  <si>
    <t>Un automovil es un bien de consumo, siempre analiza su compra siempre y cuando la veas necesaria. Recuerda que los bienes de consumo pierden su valor rápidamente y esto no es la excepción. En este caso busca que no supere 5 años, la tasa más baja y disfruta el automóvil lo máximo posible!</t>
  </si>
  <si>
    <t>Nuestras recomendaciones</t>
  </si>
  <si>
    <t xml:space="preserve">PASO 1. Preparar la información </t>
  </si>
  <si>
    <t>La tasa de interés anual que realmente te cobran</t>
  </si>
  <si>
    <t>Podrás conocer el detalle de lo que pagas periodo a periodo</t>
  </si>
  <si>
    <t>El valor promedio anual que debes pagar de capital, interés y otros gastos</t>
  </si>
  <si>
    <t>Con esta herramienta podrás saber:</t>
  </si>
  <si>
    <t>GLOSARIO. No tenemos que saber de todo, por eso te dejamos acá algunas palabras relevantes que es importante que conozcas su significado</t>
  </si>
  <si>
    <t>Significado</t>
  </si>
  <si>
    <t>Es una deuda para utilizarla en lo que quieras. Es muy probable que la tasa sea muy alto y por eso debes saber como utilizarla</t>
  </si>
  <si>
    <t>Es una deuda que te financia la compra de vivienda pero en el que el dueño de la vivienda es quien te presta no tu</t>
  </si>
  <si>
    <t>Es una deuda que te financia la compra de vivienda. Tu eres el dueño pero respaldas la deuda con la vivienda</t>
  </si>
  <si>
    <t>Es una deuda que sirve a la pymes para financiar la operación en el corto plazo</t>
  </si>
  <si>
    <t>Es una deuda exclusiva para compra de automóvil. Es importante que analices su beneficio real dado que es para un bien de consumo que pierde rápidamente su valor en el tiempo</t>
  </si>
  <si>
    <r>
      <rPr>
        <b/>
        <u val="single"/>
        <sz val="11"/>
        <color theme="1"/>
        <rFont val="Calibri"/>
        <family val="2"/>
        <scheme val="minor"/>
      </rPr>
      <t>Plazo:</t>
    </r>
    <r>
      <rPr>
        <sz val="11"/>
        <color theme="1"/>
        <rFont val="Calibri"/>
        <family val="2"/>
        <scheme val="minor"/>
      </rPr>
      <t xml:space="preserve"> es el </t>
    </r>
    <r>
      <rPr>
        <b/>
        <i/>
        <sz val="11"/>
        <color theme="1"/>
        <rFont val="Calibri"/>
        <family val="2"/>
        <scheme val="minor"/>
      </rPr>
      <t>periodo</t>
    </r>
    <r>
      <rPr>
        <sz val="11"/>
        <color theme="1"/>
        <rFont val="Calibri"/>
        <family val="2"/>
        <scheme val="minor"/>
      </rPr>
      <t xml:space="preserve"> que acordaste para hacer el pago</t>
    </r>
  </si>
  <si>
    <r>
      <rPr>
        <b/>
        <u val="single"/>
        <sz val="11"/>
        <color theme="1"/>
        <rFont val="Calibri"/>
        <family val="2"/>
        <scheme val="minor"/>
      </rPr>
      <t>Cuota:</t>
    </r>
    <r>
      <rPr>
        <sz val="11"/>
        <color theme="1"/>
        <rFont val="Calibri"/>
        <family val="2"/>
        <scheme val="minor"/>
      </rPr>
      <t xml:space="preserve"> Es el </t>
    </r>
    <r>
      <rPr>
        <b/>
        <i/>
        <sz val="11"/>
        <color theme="1"/>
        <rFont val="Calibri"/>
        <family val="2"/>
        <scheme val="minor"/>
      </rPr>
      <t>valor total</t>
    </r>
    <r>
      <rPr>
        <sz val="11"/>
        <color theme="1"/>
        <rFont val="Calibri"/>
        <family val="2"/>
        <scheme val="minor"/>
      </rPr>
      <t xml:space="preserve"> que debes pagar de la deuda de acuerdo al plazo que acordaste. Esta cuota incluye capital e intereses</t>
    </r>
  </si>
  <si>
    <r>
      <rPr>
        <b/>
        <u val="single"/>
        <sz val="11"/>
        <color theme="1"/>
        <rFont val="Calibri"/>
        <family val="2"/>
        <scheme val="minor"/>
      </rPr>
      <t>Cuota Variable:</t>
    </r>
    <r>
      <rPr>
        <sz val="11"/>
        <color theme="1"/>
        <rFont val="Calibri"/>
        <family val="2"/>
        <scheme val="minor"/>
      </rPr>
      <t xml:space="preserve"> es cuando defines pagar un </t>
    </r>
    <r>
      <rPr>
        <b/>
        <i/>
        <sz val="11"/>
        <color theme="1"/>
        <rFont val="Calibri"/>
        <family val="2"/>
        <scheme val="minor"/>
      </rPr>
      <t>monto igual de capital e intereses variables</t>
    </r>
    <r>
      <rPr>
        <sz val="11"/>
        <color theme="1"/>
        <rFont val="Calibri"/>
        <family val="2"/>
        <scheme val="minor"/>
      </rPr>
      <t xml:space="preserve"> de acuerdo a la tasa de interés que pactaste. En este caso pagarás un cuota alta al inicio y un cuota baja al final del plazo que acordaste</t>
    </r>
  </si>
  <si>
    <r>
      <rPr>
        <b/>
        <u val="single"/>
        <sz val="11"/>
        <color theme="1"/>
        <rFont val="Calibri"/>
        <family val="2"/>
        <scheme val="minor"/>
      </rPr>
      <t>Fondo Nacional de Garantía:</t>
    </r>
    <r>
      <rPr>
        <sz val="11"/>
        <color theme="1"/>
        <rFont val="Calibri"/>
        <family val="2"/>
        <scheme val="minor"/>
      </rPr>
      <t xml:space="preserve">  Es un entidad estatal en Colombia que busca facilitar acceso al crédito y </t>
    </r>
    <r>
      <rPr>
        <b/>
        <i/>
        <sz val="11"/>
        <color theme="1"/>
        <rFont val="Calibri"/>
        <family val="2"/>
        <scheme val="minor"/>
      </rPr>
      <t>otorga garantías</t>
    </r>
    <r>
      <rPr>
        <sz val="11"/>
        <color theme="1"/>
        <rFont val="Calibri"/>
        <family val="2"/>
        <scheme val="minor"/>
      </rPr>
      <t xml:space="preserve"> en caso de incumplimiento de las pymes. Actúa como un seguro y tiene un </t>
    </r>
    <r>
      <rPr>
        <b/>
        <i/>
        <sz val="11"/>
        <color theme="1"/>
        <rFont val="Calibri"/>
        <family val="2"/>
        <scheme val="minor"/>
      </rPr>
      <t>costo al inicio del crédito.</t>
    </r>
  </si>
  <si>
    <t>Por favor sigue los pasos de arriba hacia abajo y disfruta de nuestra herramienta</t>
  </si>
  <si>
    <t>¡A comenzar!</t>
  </si>
  <si>
    <t>1.1 Por favor responde las siguientes preguntas; no tardarás más de 5 minutos. Ten presente que vas a necesitar los datos mínimos de la deuda que vas a analizar.</t>
  </si>
  <si>
    <t>Escoge</t>
  </si>
  <si>
    <r>
      <t xml:space="preserve">¿Cuál es el  plazo en </t>
    </r>
    <r>
      <rPr>
        <b/>
        <u val="single"/>
        <sz val="11"/>
        <color theme="1"/>
        <rFont val="Calibri"/>
        <family val="2"/>
        <scheme val="minor"/>
      </rPr>
      <t>meses</t>
    </r>
    <r>
      <rPr>
        <sz val="11"/>
        <color theme="1"/>
        <rFont val="Calibri"/>
        <family val="2"/>
        <scheme val="minor"/>
      </rPr>
      <t xml:space="preserve"> de la deuda que vas a solicitar?</t>
    </r>
  </si>
  <si>
    <t>Mes</t>
  </si>
  <si>
    <t>Trimestre</t>
  </si>
  <si>
    <t>Semestre</t>
  </si>
  <si>
    <r>
      <t xml:space="preserve">¿Qué </t>
    </r>
    <r>
      <rPr>
        <b/>
        <u val="single"/>
        <sz val="11"/>
        <color theme="1"/>
        <rFont val="Calibri"/>
        <family val="2"/>
        <scheme val="minor"/>
      </rPr>
      <t>tipo</t>
    </r>
    <r>
      <rPr>
        <sz val="11"/>
        <color theme="1"/>
        <rFont val="Calibri"/>
        <family val="2"/>
        <scheme val="minor"/>
      </rPr>
      <t xml:space="preserve"> de deuda vas a tomar?</t>
    </r>
  </si>
  <si>
    <r>
      <t xml:space="preserve">¿Cúal es el </t>
    </r>
    <r>
      <rPr>
        <b/>
        <u val="single"/>
        <sz val="11"/>
        <color theme="1"/>
        <rFont val="Calibri"/>
        <family val="2"/>
        <scheme val="minor"/>
      </rPr>
      <t>monto</t>
    </r>
    <r>
      <rPr>
        <sz val="11"/>
        <color theme="1"/>
        <rFont val="Calibri"/>
        <family val="2"/>
        <scheme val="minor"/>
      </rPr>
      <t xml:space="preserve"> que vas a solicitar?</t>
    </r>
  </si>
  <si>
    <r>
      <t>¿Cada</t>
    </r>
    <r>
      <rPr>
        <b/>
        <u val="single"/>
        <sz val="11"/>
        <color theme="1"/>
        <rFont val="Calibri"/>
        <family val="2"/>
        <scheme val="minor"/>
      </rPr>
      <t xml:space="preserve"> cuánto</t>
    </r>
    <r>
      <rPr>
        <sz val="11"/>
        <color theme="1"/>
        <rFont val="Calibri"/>
        <family val="2"/>
        <scheme val="minor"/>
      </rPr>
      <t xml:space="preserve"> vas a pagar deuda?</t>
    </r>
  </si>
  <si>
    <r>
      <t xml:space="preserve">¿Negociarás una cuota </t>
    </r>
    <r>
      <rPr>
        <b/>
        <u val="single"/>
        <sz val="11"/>
        <color theme="1"/>
        <rFont val="Calibri"/>
        <family val="2"/>
        <scheme val="minor"/>
      </rPr>
      <t>fija</t>
    </r>
    <r>
      <rPr>
        <sz val="11"/>
        <color theme="1"/>
        <rFont val="Calibri"/>
        <family val="2"/>
        <scheme val="minor"/>
      </rPr>
      <t xml:space="preserve"> o </t>
    </r>
    <r>
      <rPr>
        <b/>
        <u val="single"/>
        <sz val="11"/>
        <color theme="1"/>
        <rFont val="Calibri"/>
        <family val="2"/>
        <scheme val="minor"/>
      </rPr>
      <t>variable</t>
    </r>
    <r>
      <rPr>
        <sz val="11"/>
        <color theme="1"/>
        <rFont val="Calibri"/>
        <family val="2"/>
        <scheme val="minor"/>
      </rPr>
      <t>?</t>
    </r>
  </si>
  <si>
    <r>
      <t xml:space="preserve">Si eres PYME, </t>
    </r>
    <r>
      <rPr>
        <b/>
        <sz val="11"/>
        <color theme="1"/>
        <rFont val="Calibri"/>
        <family val="2"/>
        <scheme val="minor"/>
      </rPr>
      <t>Tienes FNG</t>
    </r>
    <r>
      <rPr>
        <sz val="11"/>
        <color theme="1"/>
        <rFont val="Calibri"/>
        <family val="2"/>
        <scheme val="minor"/>
      </rPr>
      <t xml:space="preserve"> (Fondo nacional de garantía)</t>
    </r>
  </si>
  <si>
    <t>Te mostramos el resumen de pagos y costos durante la vida de la deuda</t>
  </si>
  <si>
    <t>* Ten presente que estos pagos son sumados durante la vida de la deuda y no consideran el costo del dinero en el tiempo. Su suma es indicativa.</t>
  </si>
  <si>
    <t>Paso 4. 
PAGOS - CAJA</t>
  </si>
  <si>
    <t>Es la deuda que siempre debes tener porque:
Ofrece las tasas más bajas
Es a largo plazo y por ende en muchos casos reemplaza pagos de arrendamiento
Es deducible de impuesto de renta. Para ser más eficiente en tus finanzas abre una AFC con un banco.</t>
  </si>
  <si>
    <t>Si quieres ver la tabla de amortización haz click en el + en la izquierda y verás el detalle</t>
  </si>
  <si>
    <t>Te daremos una recomendaciones para que puedas tomar la mejor decisión frente a la deuda que vas a tomar o tomaste</t>
  </si>
  <si>
    <t>¿Qué necesitas para comenzar?
1. Conocer en qué vas a utilizar  la deuda
2. Conocer, si es posible, la tasa de interés anual que te cobran. 
3. Conocer, ¿Cada cuánto vas a pagar las cuotas de la deuda? Podría ser mensual, bimestral,trimestral, semestral o anual
4. Si vas a pagar una cuota fija o una variable
5. Si existen otros costos adicionales que debas cubrir como seguros por ejemplo</t>
  </si>
  <si>
    <r>
      <rPr>
        <b/>
        <u val="single"/>
        <sz val="11"/>
        <color theme="1"/>
        <rFont val="Calibri"/>
        <family val="2"/>
        <scheme val="minor"/>
      </rPr>
      <t>Deuda:</t>
    </r>
    <r>
      <rPr>
        <sz val="11"/>
        <color theme="1"/>
        <rFont val="Calibri"/>
        <family val="2"/>
        <scheme val="minor"/>
      </rPr>
      <t xml:space="preserve"> Es el </t>
    </r>
    <r>
      <rPr>
        <b/>
        <i/>
        <sz val="11"/>
        <color theme="1"/>
        <rFont val="Calibri"/>
        <family val="2"/>
        <scheme val="minor"/>
      </rPr>
      <t>valor</t>
    </r>
    <r>
      <rPr>
        <sz val="11"/>
        <color theme="1"/>
        <rFont val="Calibri"/>
        <family val="2"/>
        <scheme val="minor"/>
      </rPr>
      <t xml:space="preserve"> que solicitaste y que vas a pagar en un plazo y tasa de interés escogida por ti</t>
    </r>
  </si>
  <si>
    <r>
      <rPr>
        <b/>
        <u val="single"/>
        <sz val="11"/>
        <color theme="1"/>
        <rFont val="Calibri"/>
        <family val="2"/>
        <scheme val="minor"/>
      </rPr>
      <t xml:space="preserve">Capital: </t>
    </r>
    <r>
      <rPr>
        <sz val="11"/>
        <color theme="1"/>
        <rFont val="Calibri"/>
        <family val="2"/>
        <scheme val="minor"/>
      </rPr>
      <t xml:space="preserve">Es el valor que pagas y </t>
    </r>
    <r>
      <rPr>
        <b/>
        <i/>
        <sz val="11"/>
        <color theme="1"/>
        <rFont val="Calibri"/>
        <family val="2"/>
        <scheme val="minor"/>
      </rPr>
      <t>se abona al valor total</t>
    </r>
    <r>
      <rPr>
        <sz val="11"/>
        <color theme="1"/>
        <rFont val="Calibri"/>
        <family val="2"/>
        <scheme val="minor"/>
      </rPr>
      <t xml:space="preserve"> del dinero que te prestaron</t>
    </r>
  </si>
  <si>
    <r>
      <rPr>
        <b/>
        <u val="single"/>
        <sz val="11"/>
        <color theme="1"/>
        <rFont val="Calibri"/>
        <family val="2"/>
        <scheme val="minor"/>
      </rPr>
      <t>Tasa de interés:</t>
    </r>
    <r>
      <rPr>
        <sz val="11"/>
        <color theme="1"/>
        <rFont val="Calibri"/>
        <family val="2"/>
        <scheme val="minor"/>
      </rPr>
      <t xml:space="preserve"> es el </t>
    </r>
    <r>
      <rPr>
        <b/>
        <i/>
        <sz val="11"/>
        <color theme="1"/>
        <rFont val="Calibri"/>
        <family val="2"/>
        <scheme val="minor"/>
      </rPr>
      <t>porcentaje</t>
    </r>
    <r>
      <rPr>
        <sz val="11"/>
        <color theme="1"/>
        <rFont val="Calibri"/>
        <family val="2"/>
        <scheme val="minor"/>
      </rPr>
      <t xml:space="preserve"> que te cobran por el dinero que solicitaste (%)</t>
    </r>
  </si>
  <si>
    <r>
      <rPr>
        <b/>
        <u val="single"/>
        <sz val="11"/>
        <color theme="1"/>
        <rFont val="Calibri"/>
        <family val="2"/>
        <scheme val="minor"/>
      </rPr>
      <t>Intereses:</t>
    </r>
    <r>
      <rPr>
        <sz val="11"/>
        <color theme="1"/>
        <rFont val="Calibri"/>
        <family val="2"/>
        <scheme val="minor"/>
      </rPr>
      <t xml:space="preserve"> el el valor que nace de </t>
    </r>
    <r>
      <rPr>
        <b/>
        <i/>
        <sz val="11"/>
        <color theme="1"/>
        <rFont val="Calibri"/>
        <family val="2"/>
        <scheme val="minor"/>
      </rPr>
      <t>multiplicar la tasa de interés</t>
    </r>
    <r>
      <rPr>
        <sz val="11"/>
        <color theme="1"/>
        <rFont val="Calibri"/>
        <family val="2"/>
        <scheme val="minor"/>
      </rPr>
      <t xml:space="preserve"> del periodo por el valor total que debes de la deuda</t>
    </r>
  </si>
  <si>
    <r>
      <rPr>
        <b/>
        <u val="single"/>
        <sz val="11"/>
        <color theme="1"/>
        <rFont val="Calibri"/>
        <family val="2"/>
        <scheme val="minor"/>
      </rPr>
      <t>Cuota Fija:</t>
    </r>
    <r>
      <rPr>
        <sz val="11"/>
        <color theme="1"/>
        <rFont val="Calibri"/>
        <family val="2"/>
        <scheme val="minor"/>
      </rPr>
      <t xml:space="preserve"> Es cuando defines que el valor de la </t>
    </r>
    <r>
      <rPr>
        <b/>
        <i/>
        <sz val="11"/>
        <color theme="1"/>
        <rFont val="Calibri"/>
        <family val="2"/>
        <scheme val="minor"/>
      </rPr>
      <t>Cuota</t>
    </r>
    <r>
      <rPr>
        <sz val="11"/>
        <color theme="1"/>
        <rFont val="Calibri"/>
        <family val="2"/>
        <scheme val="minor"/>
      </rPr>
      <t xml:space="preserve"> dentro del tiempo que te la prestan sea </t>
    </r>
    <r>
      <rPr>
        <b/>
        <i/>
        <sz val="11"/>
        <color theme="1"/>
        <rFont val="Calibri"/>
        <family val="2"/>
        <scheme val="minor"/>
      </rPr>
      <t>siempre la misma</t>
    </r>
    <r>
      <rPr>
        <sz val="11"/>
        <color theme="1"/>
        <rFont val="Calibri"/>
        <family val="2"/>
        <scheme val="minor"/>
      </rPr>
      <t>. Es decir, no va a cambiar durante la vigencia de la deuda. En este caso al comienzo de la deuda pagarás más interéses y al final menos interéses</t>
    </r>
  </si>
  <si>
    <r>
      <rPr>
        <b/>
        <u val="single"/>
        <sz val="11"/>
        <color theme="1"/>
        <rFont val="Calibri"/>
        <family val="2"/>
        <scheme val="minor"/>
      </rPr>
      <t xml:space="preserve">Tabla de amortización: </t>
    </r>
    <r>
      <rPr>
        <sz val="11"/>
        <color theme="1"/>
        <rFont val="Calibri"/>
        <family val="2"/>
        <scheme val="minor"/>
      </rPr>
      <t xml:space="preserve">Es es el </t>
    </r>
    <r>
      <rPr>
        <b/>
        <i/>
        <sz val="11"/>
        <color theme="1"/>
        <rFont val="Calibri"/>
        <family val="2"/>
        <scheme val="minor"/>
      </rPr>
      <t>resumen</t>
    </r>
    <r>
      <rPr>
        <sz val="11"/>
        <color theme="1"/>
        <rFont val="Calibri"/>
        <family val="2"/>
        <scheme val="minor"/>
      </rPr>
      <t xml:space="preserve"> de tu deuda, en el que verás periodo a perido lo que pagas de intereses y capital y sabrás cual es el saldo de tu deuda</t>
    </r>
  </si>
  <si>
    <t>Escoge el tipo de endeudamiento en la celda azul clara y conocerás que quiere decir cada uno de estos tipos de deuda:</t>
  </si>
  <si>
    <t>* Las tasas, comisiones, porcentajes definidos en la herramienta son estimados y no representan la posición de ninguna entidad financiera ni la de Demomentum SAS ni sus marcas.</t>
  </si>
  <si>
    <t>Nuestras principales conversiones. Pon atención a los colores y podrás sacar mayor provecho de la herramienta</t>
  </si>
  <si>
    <t>De acuerdo al tipo de deuda es posible que tengas que pagar un % de seguros</t>
  </si>
  <si>
    <r>
      <t xml:space="preserve">1. Si la deuda es con una entidad financiera te cobrara seguro. Escoge </t>
    </r>
    <r>
      <rPr>
        <b/>
        <i/>
        <sz val="11"/>
        <color theme="1"/>
        <rFont val="Calibri"/>
        <family val="2"/>
        <scheme val="minor"/>
      </rPr>
      <t>Si</t>
    </r>
    <r>
      <rPr>
        <sz val="11"/>
        <color theme="1"/>
        <rFont val="Calibri"/>
        <family val="2"/>
        <scheme val="minor"/>
      </rPr>
      <t xml:space="preserve">
2. En caso de que no sea con una entidad financiera escoge </t>
    </r>
    <r>
      <rPr>
        <b/>
        <i/>
        <sz val="11"/>
        <color theme="1"/>
        <rFont val="Calibri"/>
        <family val="2"/>
        <scheme val="minor"/>
      </rPr>
      <t>No</t>
    </r>
  </si>
  <si>
    <t>Solo responde si tiene FNG. Sino , omite esta información</t>
  </si>
  <si>
    <t>1.2 A continuación, tendrás unas tasas de mercado que son actualizadas cada dos meses. No obstante, recuerda que aquel que te presta el dinero va a evaluar el riesgo y de acuerdo a lo que considere te ofrecerá una tasa de interés anual más alta o más baja frente al promedio de mercado.</t>
  </si>
  <si>
    <t>Paso 5. Analizar</t>
  </si>
  <si>
    <t>Si</t>
  </si>
  <si>
    <t>Haz clic para el paso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</si>
</sst>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 &quot;MESES&quot;"/>
    <numFmt numFmtId="166" formatCode="_-* #,##0_-;\-* #,##0_-;_-* &quot;-&quot;??_-;_-@_-"/>
    <numFmt numFmtId="167" formatCode="&quot;Año&quot;\ 0"/>
    <numFmt numFmtId="168" formatCode="_-* #,##0.0_-;\-* #,##0.0_-;_-* &quot;-&quot;??_-;_-@_-"/>
    <numFmt numFmtId="169" formatCode="0.0\ &quot;Años&quot;"/>
  </numFmts>
  <fonts count="24">
    <font>
      <sz val="11"/>
      <color theme="1"/>
      <name val="Calibri"/>
      <family val="2"/>
      <scheme val="minor"/>
    </font>
    <font>
      <sz val="10"/>
      <name val="Arial"/>
      <family val="2"/>
    </font>
    <font>
      <sz val="11"/>
      <name val="Calibri"/>
      <family val="2"/>
      <scheme val="minor"/>
    </font>
    <font>
      <sz val="8"/>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1"/>
      <color theme="0"/>
      <name val="Calibri"/>
      <family val="2"/>
      <scheme val="minor"/>
    </font>
    <font>
      <sz val="9"/>
      <name val="Tahoma"/>
      <family val="2"/>
    </font>
    <font>
      <b/>
      <sz val="9"/>
      <name val="Tahoma"/>
      <family val="2"/>
    </font>
    <font>
      <sz val="11"/>
      <color theme="6" tint="0.39998000860214233"/>
      <name val="Calibri"/>
      <family val="2"/>
      <scheme val="minor"/>
    </font>
    <font>
      <sz val="11"/>
      <color theme="8" tint="0.5999900102615356"/>
      <name val="Calibri"/>
      <family val="2"/>
      <scheme val="minor"/>
    </font>
    <font>
      <b/>
      <sz val="14"/>
      <color theme="0"/>
      <name val="Calibri"/>
      <family val="2"/>
      <scheme val="minor"/>
    </font>
    <font>
      <b/>
      <sz val="16"/>
      <color theme="0"/>
      <name val="Calibri"/>
      <family val="2"/>
      <scheme val="minor"/>
    </font>
    <font>
      <b/>
      <u val="single"/>
      <sz val="11"/>
      <color theme="1"/>
      <name val="Calibri"/>
      <family val="2"/>
      <scheme val="minor"/>
    </font>
    <font>
      <b/>
      <i/>
      <sz val="11"/>
      <color theme="1"/>
      <name val="Calibri"/>
      <family val="2"/>
      <scheme val="minor"/>
    </font>
    <font>
      <b/>
      <sz val="20"/>
      <color theme="1"/>
      <name val="Calibri"/>
      <family val="2"/>
      <scheme val="minor"/>
    </font>
    <font>
      <b/>
      <sz val="12"/>
      <color theme="1"/>
      <name val="Calibri"/>
      <family val="2"/>
      <scheme val="minor"/>
    </font>
    <font>
      <sz val="16"/>
      <color theme="1"/>
      <name val="Calibri"/>
      <family val="2"/>
      <scheme val="minor"/>
    </font>
    <font>
      <b/>
      <sz val="16"/>
      <color theme="1"/>
      <name val="Calibri"/>
      <family val="2"/>
      <scheme val="minor"/>
    </font>
    <font>
      <b/>
      <sz val="12"/>
      <name val="Calibri"/>
      <family val="2"/>
      <scheme val="minor"/>
    </font>
    <font>
      <u val="single"/>
      <sz val="11"/>
      <color theme="10"/>
      <name val="Calibri"/>
      <family val="2"/>
      <scheme val="minor"/>
    </font>
    <font>
      <sz val="11"/>
      <color theme="0"/>
      <name val="Calibri"/>
      <family val="2"/>
    </font>
    <font>
      <b/>
      <sz val="8"/>
      <name val="Calibri"/>
      <family val="2"/>
    </font>
  </fonts>
  <fills count="13">
    <fill>
      <patternFill/>
    </fill>
    <fill>
      <patternFill patternType="gray125"/>
    </fill>
    <fill>
      <patternFill patternType="solid">
        <fgColor theme="4" tint="0.5999900102615356"/>
        <bgColor indexed="64"/>
      </patternFill>
    </fill>
    <fill>
      <patternFill patternType="solid">
        <fgColor theme="4" tint="-0.24997000396251678"/>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theme="8" tint="-0.4999699890613556"/>
        <bgColor indexed="64"/>
      </patternFill>
    </fill>
    <fill>
      <patternFill patternType="solid">
        <fgColor theme="4" tint="0.7999799847602844"/>
        <bgColor indexed="64"/>
      </patternFill>
    </fill>
    <fill>
      <patternFill patternType="solid">
        <fgColor theme="4" tint="-0.4999699890613556"/>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17">
    <border>
      <left/>
      <right/>
      <top/>
      <bottom/>
      <diagonal/>
    </border>
    <border>
      <left/>
      <right style="medium"/>
      <top/>
      <bottom/>
    </border>
    <border>
      <left/>
      <right style="medium"/>
      <top/>
      <bottom style="medium"/>
    </border>
    <border>
      <left style="medium"/>
      <right/>
      <top/>
      <bottom/>
    </border>
    <border>
      <left style="medium"/>
      <right/>
      <top/>
      <bottom style="medium"/>
    </border>
    <border>
      <left/>
      <right style="medium"/>
      <top style="medium"/>
      <bottom style="medium"/>
    </border>
    <border>
      <left style="medium"/>
      <right/>
      <top style="medium"/>
      <bottom style="mediu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thin"/>
      <right style="thin"/>
      <top style="thin"/>
      <bottom style="thin"/>
    </border>
    <border>
      <left style="medium"/>
      <right/>
      <top style="medium"/>
      <bottom/>
    </border>
    <border>
      <left/>
      <right/>
      <top style="medium"/>
      <bottom/>
    </border>
    <border>
      <left/>
      <right/>
      <top/>
      <bottom style="medium"/>
    </border>
    <border>
      <left/>
      <right/>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cellStyleXfs>
  <cellXfs count="145">
    <xf numFmtId="0" fontId="0" fillId="0" borderId="0" xfId="0"/>
    <xf numFmtId="9" fontId="0" fillId="0" borderId="0" xfId="0" applyNumberFormat="1"/>
    <xf numFmtId="10" fontId="0" fillId="0" borderId="0" xfId="21" applyNumberFormat="1" applyFont="1"/>
    <xf numFmtId="10" fontId="0" fillId="0" borderId="0" xfId="0" applyNumberFormat="1"/>
    <xf numFmtId="166" fontId="0" fillId="0" borderId="0" xfId="20" applyNumberFormat="1" applyFont="1"/>
    <xf numFmtId="43" fontId="0" fillId="0" borderId="0" xfId="0" applyNumberFormat="1"/>
    <xf numFmtId="166" fontId="0" fillId="2" borderId="0" xfId="20" applyNumberFormat="1" applyFont="1" applyFill="1"/>
    <xf numFmtId="166" fontId="4" fillId="3" borderId="0" xfId="20" applyNumberFormat="1" applyFont="1" applyFill="1" applyAlignment="1">
      <alignment horizontal="center"/>
    </xf>
    <xf numFmtId="166" fontId="0" fillId="0" borderId="0" xfId="20" applyNumberFormat="1" applyFont="1" applyAlignment="1">
      <alignment wrapText="1"/>
    </xf>
    <xf numFmtId="166" fontId="10" fillId="4" borderId="0" xfId="20" applyNumberFormat="1" applyFont="1" applyFill="1"/>
    <xf numFmtId="0" fontId="0" fillId="5" borderId="1" xfId="0" applyFill="1" applyBorder="1" applyAlignment="1">
      <alignment horizontal="left" vertical="center" wrapText="1"/>
    </xf>
    <xf numFmtId="166" fontId="5" fillId="5" borderId="1" xfId="20" applyNumberFormat="1" applyFont="1"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166" fontId="11" fillId="5" borderId="5" xfId="20" applyNumberFormat="1" applyFont="1" applyFill="1" applyBorder="1" applyAlignment="1">
      <alignment horizontal="left" vertical="center" wrapText="1"/>
    </xf>
    <xf numFmtId="0" fontId="0" fillId="5" borderId="6" xfId="0" applyFill="1" applyBorder="1" applyAlignment="1">
      <alignment horizontal="left" vertical="center" wrapText="1"/>
    </xf>
    <xf numFmtId="0" fontId="0" fillId="0" borderId="7" xfId="0" applyBorder="1" applyAlignment="1">
      <alignment horizontal="left" vertical="center" wrapText="1"/>
    </xf>
    <xf numFmtId="9" fontId="0" fillId="6" borderId="7" xfId="21" applyFont="1" applyFill="1" applyBorder="1" applyAlignment="1">
      <alignment horizontal="center" vertical="center" wrapText="1"/>
    </xf>
    <xf numFmtId="10" fontId="0" fillId="5" borderId="8" xfId="21" applyNumberFormat="1" applyFont="1" applyFill="1" applyBorder="1" applyAlignment="1">
      <alignment horizontal="center" vertical="center" wrapText="1"/>
    </xf>
    <xf numFmtId="10" fontId="0" fillId="5" borderId="9" xfId="21" applyNumberFormat="1" applyFont="1" applyFill="1" applyBorder="1" applyAlignment="1">
      <alignment horizontal="center" vertical="center" wrapText="1"/>
    </xf>
    <xf numFmtId="0" fontId="0" fillId="5" borderId="10" xfId="0" applyFill="1" applyBorder="1" applyAlignment="1">
      <alignment horizontal="center" vertical="center" wrapText="1"/>
    </xf>
    <xf numFmtId="166" fontId="7" fillId="7" borderId="0" xfId="20" applyNumberFormat="1" applyFont="1" applyFill="1"/>
    <xf numFmtId="166" fontId="4" fillId="7" borderId="2" xfId="20" applyNumberFormat="1" applyFont="1" applyFill="1" applyBorder="1" applyAlignment="1">
      <alignment horizontal="center" vertical="center" wrapText="1"/>
    </xf>
    <xf numFmtId="166" fontId="4" fillId="7" borderId="7" xfId="20" applyNumberFormat="1" applyFont="1" applyFill="1" applyBorder="1" applyAlignment="1">
      <alignment horizontal="center" vertical="center" wrapText="1"/>
    </xf>
    <xf numFmtId="166" fontId="5" fillId="0" borderId="11" xfId="20" applyNumberFormat="1" applyFont="1" applyBorder="1"/>
    <xf numFmtId="166" fontId="5" fillId="0" borderId="0" xfId="20" applyNumberFormat="1" applyFont="1"/>
    <xf numFmtId="166" fontId="5" fillId="0" borderId="1" xfId="20" applyNumberFormat="1" applyFont="1" applyBorder="1"/>
    <xf numFmtId="166" fontId="5" fillId="0" borderId="2" xfId="20" applyNumberFormat="1" applyFont="1" applyBorder="1"/>
    <xf numFmtId="166" fontId="5" fillId="0" borderId="8" xfId="20" applyNumberFormat="1" applyFont="1" applyBorder="1"/>
    <xf numFmtId="166" fontId="5" fillId="0" borderId="9" xfId="20" applyNumberFormat="1" applyFont="1" applyBorder="1"/>
    <xf numFmtId="166" fontId="5" fillId="0" borderId="10" xfId="20" applyNumberFormat="1" applyFont="1" applyBorder="1"/>
    <xf numFmtId="166" fontId="4" fillId="7" borderId="5" xfId="20" applyNumberFormat="1" applyFont="1" applyFill="1" applyBorder="1" applyAlignment="1">
      <alignment horizontal="center" vertical="center" wrapText="1"/>
    </xf>
    <xf numFmtId="166" fontId="0" fillId="0" borderId="0" xfId="20" applyNumberFormat="1" applyFont="1" applyAlignment="1">
      <alignment horizontal="center"/>
    </xf>
    <xf numFmtId="166" fontId="12" fillId="7" borderId="0" xfId="20" applyNumberFormat="1" applyFont="1" applyFill="1" applyAlignment="1">
      <alignment horizontal="center" vertical="center" wrapText="1"/>
    </xf>
    <xf numFmtId="166" fontId="6" fillId="0" borderId="0" xfId="20" applyNumberFormat="1" applyFont="1" applyAlignment="1">
      <alignment horizontal="center" vertical="center" wrapText="1"/>
    </xf>
    <xf numFmtId="0" fontId="0" fillId="0" borderId="0" xfId="0" applyAlignment="1">
      <alignment horizontal="center"/>
    </xf>
    <xf numFmtId="166" fontId="0" fillId="0" borderId="0" xfId="20" applyNumberFormat="1" applyFont="1" applyAlignment="1">
      <alignment horizontal="center" vertical="center"/>
    </xf>
    <xf numFmtId="166" fontId="4" fillId="3" borderId="0" xfId="20" applyNumberFormat="1" applyFont="1" applyFill="1" applyAlignment="1">
      <alignment horizontal="center" vertical="center"/>
    </xf>
    <xf numFmtId="0" fontId="0" fillId="0" borderId="0" xfId="0" applyAlignment="1">
      <alignment horizontal="center" vertical="center"/>
    </xf>
    <xf numFmtId="166" fontId="12" fillId="7" borderId="7" xfId="20" applyNumberFormat="1" applyFont="1" applyFill="1" applyBorder="1" applyAlignment="1">
      <alignment horizontal="center" vertical="center" wrapText="1"/>
    </xf>
    <xf numFmtId="168" fontId="12" fillId="7" borderId="7" xfId="20" applyNumberFormat="1" applyFont="1" applyFill="1" applyBorder="1" applyAlignment="1">
      <alignment horizontal="center" vertical="center" wrapText="1"/>
    </xf>
    <xf numFmtId="166" fontId="13" fillId="7" borderId="7" xfId="20" applyNumberFormat="1" applyFont="1" applyFill="1" applyBorder="1" applyAlignment="1">
      <alignment horizontal="center" vertical="center" wrapText="1"/>
    </xf>
    <xf numFmtId="0" fontId="0" fillId="8" borderId="9" xfId="0" applyFill="1" applyBorder="1"/>
    <xf numFmtId="0" fontId="0" fillId="8" borderId="8" xfId="0" applyFill="1" applyBorder="1"/>
    <xf numFmtId="0" fontId="0" fillId="8" borderId="10" xfId="0" applyFill="1" applyBorder="1"/>
    <xf numFmtId="0" fontId="0" fillId="8" borderId="7" xfId="0" applyFill="1" applyBorder="1" applyAlignment="1">
      <alignment wrapText="1"/>
    </xf>
    <xf numFmtId="0" fontId="0" fillId="0" borderId="12" xfId="0" applyBorder="1" applyAlignment="1">
      <alignment wrapText="1"/>
    </xf>
    <xf numFmtId="0" fontId="0" fillId="8" borderId="12" xfId="0" applyFill="1" applyBorder="1" applyAlignment="1">
      <alignment wrapText="1"/>
    </xf>
    <xf numFmtId="0" fontId="0" fillId="0" borderId="13" xfId="0" applyBorder="1"/>
    <xf numFmtId="0" fontId="0" fillId="0" borderId="14" xfId="0" applyBorder="1"/>
    <xf numFmtId="0" fontId="0" fillId="0" borderId="11" xfId="0" applyBorder="1"/>
    <xf numFmtId="0" fontId="0" fillId="0" borderId="3" xfId="0" applyBorder="1"/>
    <xf numFmtId="0" fontId="12" fillId="9" borderId="0" xfId="0" applyFont="1" applyFill="1" applyBorder="1"/>
    <xf numFmtId="0" fontId="0" fillId="0" borderId="1" xfId="0" applyBorder="1"/>
    <xf numFmtId="0" fontId="0" fillId="0" borderId="0" xfId="0" applyBorder="1"/>
    <xf numFmtId="0" fontId="0" fillId="0" borderId="0" xfId="0" applyBorder="1" applyAlignment="1">
      <alignment wrapText="1"/>
    </xf>
    <xf numFmtId="0" fontId="12" fillId="9" borderId="0" xfId="0" applyFont="1" applyFill="1" applyBorder="1" applyAlignment="1">
      <alignment wrapText="1"/>
    </xf>
    <xf numFmtId="0" fontId="0" fillId="5" borderId="0" xfId="0" applyFill="1" applyBorder="1"/>
    <xf numFmtId="0" fontId="0" fillId="0" borderId="4" xfId="0" applyBorder="1"/>
    <xf numFmtId="0" fontId="0" fillId="0" borderId="15" xfId="0" applyBorder="1"/>
    <xf numFmtId="0" fontId="0" fillId="0" borderId="2" xfId="0" applyBorder="1"/>
    <xf numFmtId="43" fontId="0" fillId="5" borderId="1" xfId="20" applyFont="1" applyFill="1" applyBorder="1" applyAlignment="1">
      <alignment horizontal="left" vertical="center" wrapText="1"/>
    </xf>
    <xf numFmtId="43" fontId="2" fillId="5" borderId="5" xfId="20" applyFont="1" applyFill="1" applyBorder="1" applyAlignment="1">
      <alignment horizontal="left" vertical="center" wrapText="1"/>
    </xf>
    <xf numFmtId="43" fontId="2" fillId="5" borderId="1" xfId="20" applyFont="1" applyFill="1" applyBorder="1" applyAlignment="1">
      <alignment horizontal="left" vertical="center" wrapText="1"/>
    </xf>
    <xf numFmtId="166" fontId="0" fillId="10" borderId="7" xfId="20" applyNumberFormat="1" applyFont="1" applyFill="1" applyBorder="1" applyAlignment="1">
      <alignment horizontal="center" vertical="center" wrapText="1"/>
    </xf>
    <xf numFmtId="165" fontId="0" fillId="10" borderId="7" xfId="0" applyNumberFormat="1" applyFill="1" applyBorder="1" applyAlignment="1">
      <alignment horizontal="center" vertical="center" wrapText="1"/>
    </xf>
    <xf numFmtId="10" fontId="0" fillId="5" borderId="7" xfId="21" applyNumberFormat="1" applyFont="1" applyFill="1" applyBorder="1" applyAlignment="1">
      <alignment horizontal="center" vertical="center" wrapText="1"/>
    </xf>
    <xf numFmtId="0" fontId="0" fillId="11" borderId="9"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8" xfId="0" applyFill="1" applyBorder="1" applyAlignment="1">
      <alignment horizontal="center" vertical="center" wrapText="1"/>
    </xf>
    <xf numFmtId="167" fontId="5" fillId="5" borderId="13" xfId="0" applyNumberFormat="1" applyFont="1" applyFill="1" applyBorder="1"/>
    <xf numFmtId="167" fontId="5" fillId="5" borderId="3" xfId="0" applyNumberFormat="1" applyFont="1" applyFill="1" applyBorder="1"/>
    <xf numFmtId="167" fontId="5" fillId="5" borderId="4" xfId="0" applyNumberFormat="1" applyFont="1" applyFill="1" applyBorder="1"/>
    <xf numFmtId="166" fontId="0" fillId="4" borderId="0" xfId="20" applyNumberFormat="1" applyFont="1" applyFill="1" applyAlignment="1">
      <alignment horizontal="center"/>
    </xf>
    <xf numFmtId="10" fontId="0" fillId="11" borderId="7" xfId="21" applyNumberFormat="1" applyFont="1" applyFill="1" applyBorder="1" applyAlignment="1">
      <alignment horizontal="center" vertical="center" wrapText="1"/>
    </xf>
    <xf numFmtId="0" fontId="0" fillId="5" borderId="6" xfId="0" applyFill="1" applyBorder="1" applyAlignment="1">
      <alignment horizontal="right" vertical="center" wrapText="1"/>
    </xf>
    <xf numFmtId="43" fontId="0" fillId="0" borderId="0" xfId="20" applyFont="1"/>
    <xf numFmtId="169" fontId="0" fillId="5" borderId="5" xfId="0" applyNumberFormat="1" applyFill="1" applyBorder="1" applyAlignment="1">
      <alignment horizontal="left" vertical="center" wrapText="1"/>
    </xf>
    <xf numFmtId="166" fontId="4" fillId="7" borderId="4" xfId="20" applyNumberFormat="1" applyFont="1" applyFill="1" applyBorder="1" applyAlignment="1">
      <alignment horizontal="center" vertical="center" wrapText="1"/>
    </xf>
    <xf numFmtId="166" fontId="4" fillId="7" borderId="10" xfId="20" applyNumberFormat="1" applyFont="1" applyFill="1" applyBorder="1" applyAlignment="1">
      <alignment horizontal="center" vertical="center" wrapText="1"/>
    </xf>
    <xf numFmtId="166" fontId="19" fillId="0" borderId="0" xfId="20" applyNumberFormat="1" applyFont="1"/>
    <xf numFmtId="166" fontId="17" fillId="5" borderId="7" xfId="20" applyNumberFormat="1" applyFont="1" applyFill="1" applyBorder="1" applyAlignment="1">
      <alignment vertical="center"/>
    </xf>
    <xf numFmtId="166" fontId="17" fillId="5" borderId="5" xfId="20" applyNumberFormat="1" applyFont="1" applyFill="1" applyBorder="1" applyAlignment="1">
      <alignment vertical="center"/>
    </xf>
    <xf numFmtId="0" fontId="0" fillId="0" borderId="0" xfId="0" applyAlignment="1">
      <alignment/>
    </xf>
    <xf numFmtId="0" fontId="0" fillId="0" borderId="0" xfId="0" applyFill="1"/>
    <xf numFmtId="0" fontId="0" fillId="4" borderId="0" xfId="0" applyFill="1"/>
    <xf numFmtId="0" fontId="20" fillId="4" borderId="13" xfId="0" applyFont="1" applyFill="1" applyBorder="1"/>
    <xf numFmtId="10" fontId="20" fillId="4" borderId="14" xfId="0" applyNumberFormat="1" applyFont="1" applyFill="1" applyBorder="1"/>
    <xf numFmtId="0" fontId="20" fillId="4" borderId="11" xfId="0" applyFont="1" applyFill="1" applyBorder="1"/>
    <xf numFmtId="0" fontId="20" fillId="4" borderId="3" xfId="0" applyFont="1" applyFill="1" applyBorder="1"/>
    <xf numFmtId="164" fontId="20" fillId="4" borderId="0" xfId="21" applyNumberFormat="1" applyFont="1" applyFill="1" applyBorder="1"/>
    <xf numFmtId="0" fontId="20" fillId="4" borderId="1" xfId="0" applyFont="1" applyFill="1" applyBorder="1"/>
    <xf numFmtId="10" fontId="20" fillId="4" borderId="0" xfId="21" applyNumberFormat="1" applyFont="1" applyFill="1" applyBorder="1"/>
    <xf numFmtId="0" fontId="20" fillId="4" borderId="4" xfId="0" applyFont="1" applyFill="1" applyBorder="1"/>
    <xf numFmtId="10" fontId="20" fillId="4" borderId="15" xfId="21" applyNumberFormat="1" applyFont="1" applyFill="1" applyBorder="1"/>
    <xf numFmtId="0" fontId="20" fillId="4" borderId="2" xfId="0" applyFont="1" applyFill="1" applyBorder="1"/>
    <xf numFmtId="43" fontId="17" fillId="5" borderId="6" xfId="20" applyFont="1" applyFill="1" applyBorder="1" applyAlignment="1">
      <alignment wrapText="1"/>
    </xf>
    <xf numFmtId="166" fontId="12" fillId="7" borderId="0" xfId="20" applyNumberFormat="1" applyFont="1" applyFill="1" applyBorder="1" applyAlignment="1">
      <alignment horizontal="center" vertical="center" wrapText="1"/>
    </xf>
    <xf numFmtId="166" fontId="13" fillId="7" borderId="6" xfId="20" applyNumberFormat="1" applyFont="1" applyFill="1" applyBorder="1" applyAlignment="1">
      <alignment horizontal="center" vertical="center" wrapText="1"/>
    </xf>
    <xf numFmtId="166" fontId="13" fillId="7" borderId="5" xfId="20" applyNumberFormat="1" applyFont="1" applyFill="1" applyBorder="1" applyAlignment="1">
      <alignment horizontal="center" vertical="center" wrapText="1"/>
    </xf>
    <xf numFmtId="166" fontId="13" fillId="7" borderId="16" xfId="20" applyNumberFormat="1" applyFont="1" applyFill="1" applyBorder="1" applyAlignment="1">
      <alignment horizontal="center" vertical="center" wrapText="1"/>
    </xf>
    <xf numFmtId="0" fontId="18" fillId="0" borderId="5" xfId="0" applyFont="1" applyBorder="1" applyAlignment="1">
      <alignment horizontal="center" vertical="center" wrapText="1"/>
    </xf>
    <xf numFmtId="166" fontId="13" fillId="7" borderId="6" xfId="20" applyNumberFormat="1" applyFont="1" applyFill="1" applyBorder="1" applyAlignment="1">
      <alignment horizontal="center"/>
    </xf>
    <xf numFmtId="166" fontId="13" fillId="7" borderId="16" xfId="20" applyNumberFormat="1" applyFont="1" applyFill="1" applyBorder="1" applyAlignment="1">
      <alignment horizontal="center"/>
    </xf>
    <xf numFmtId="166" fontId="13" fillId="7" borderId="5" xfId="20" applyNumberFormat="1" applyFont="1" applyFill="1" applyBorder="1" applyAlignment="1">
      <alignment horizontal="center"/>
    </xf>
    <xf numFmtId="166" fontId="12" fillId="7" borderId="6" xfId="20" applyNumberFormat="1" applyFont="1" applyFill="1" applyBorder="1" applyAlignment="1">
      <alignment horizontal="left" vertical="center" wrapText="1"/>
    </xf>
    <xf numFmtId="166" fontId="12" fillId="7" borderId="14" xfId="20" applyNumberFormat="1" applyFont="1" applyFill="1" applyBorder="1" applyAlignment="1">
      <alignment horizontal="left" vertical="center" wrapText="1"/>
    </xf>
    <xf numFmtId="166" fontId="12" fillId="7" borderId="5" xfId="20" applyNumberFormat="1" applyFont="1" applyFill="1" applyBorder="1" applyAlignment="1">
      <alignment horizontal="left" vertical="center" wrapText="1"/>
    </xf>
    <xf numFmtId="166" fontId="12" fillId="7" borderId="16" xfId="20" applyNumberFormat="1" applyFont="1" applyFill="1" applyBorder="1" applyAlignment="1">
      <alignment horizontal="left" vertical="center" wrapText="1"/>
    </xf>
    <xf numFmtId="166" fontId="13" fillId="7" borderId="6" xfId="20" applyNumberFormat="1" applyFont="1" applyFill="1" applyBorder="1" applyAlignment="1">
      <alignment horizontal="center" vertical="center"/>
    </xf>
    <xf numFmtId="166" fontId="13" fillId="7" borderId="16" xfId="20" applyNumberFormat="1" applyFont="1" applyFill="1" applyBorder="1" applyAlignment="1">
      <alignment horizontal="center" vertical="center"/>
    </xf>
    <xf numFmtId="166" fontId="13" fillId="7" borderId="5" xfId="20" applyNumberFormat="1" applyFont="1" applyFill="1" applyBorder="1" applyAlignment="1">
      <alignment horizontal="center" vertical="center"/>
    </xf>
    <xf numFmtId="166" fontId="12" fillId="7" borderId="6" xfId="20" applyNumberFormat="1" applyFont="1" applyFill="1" applyBorder="1" applyAlignment="1">
      <alignment horizontal="center" vertical="center" wrapText="1"/>
    </xf>
    <xf numFmtId="166" fontId="12" fillId="7" borderId="16" xfId="20" applyNumberFormat="1" applyFont="1" applyFill="1" applyBorder="1" applyAlignment="1">
      <alignment horizontal="center" vertical="center" wrapText="1"/>
    </xf>
    <xf numFmtId="166" fontId="12" fillId="7" borderId="5" xfId="20" applyNumberFormat="1" applyFont="1" applyFill="1" applyBorder="1" applyAlignment="1">
      <alignment horizontal="center" vertical="center" wrapText="1"/>
    </xf>
    <xf numFmtId="166" fontId="6" fillId="5" borderId="1" xfId="20" applyNumberFormat="1" applyFont="1" applyFill="1" applyBorder="1" applyAlignment="1">
      <alignment horizontal="center" vertical="center" wrapText="1"/>
    </xf>
    <xf numFmtId="166" fontId="6" fillId="5" borderId="2" xfId="20" applyNumberFormat="1" applyFont="1" applyFill="1" applyBorder="1" applyAlignment="1">
      <alignment horizontal="center" vertical="center" wrapText="1"/>
    </xf>
    <xf numFmtId="0" fontId="12" fillId="7" borderId="6" xfId="20" applyNumberFormat="1" applyFont="1" applyFill="1" applyBorder="1" applyAlignment="1">
      <alignment horizontal="left" vertical="center" wrapText="1"/>
    </xf>
    <xf numFmtId="0" fontId="12" fillId="7" borderId="16" xfId="20" applyNumberFormat="1" applyFont="1" applyFill="1" applyBorder="1" applyAlignment="1">
      <alignment horizontal="left" vertical="center" wrapText="1"/>
    </xf>
    <xf numFmtId="0" fontId="12" fillId="7" borderId="5" xfId="20" applyNumberFormat="1" applyFont="1" applyFill="1" applyBorder="1" applyAlignment="1">
      <alignment horizontal="left" vertical="center" wrapText="1"/>
    </xf>
    <xf numFmtId="166" fontId="16" fillId="4" borderId="15" xfId="20" applyNumberFormat="1" applyFont="1" applyFill="1" applyBorder="1" applyAlignment="1">
      <alignment horizontal="center" vertical="center"/>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0" xfId="0" applyFont="1" applyFill="1" applyBorder="1" applyAlignment="1">
      <alignment horizontal="center" vertical="center" wrapText="1"/>
    </xf>
    <xf numFmtId="166" fontId="5" fillId="10" borderId="13" xfId="20" applyNumberFormat="1" applyFont="1" applyFill="1" applyBorder="1" applyAlignment="1">
      <alignment horizontal="center" vertical="center"/>
    </xf>
    <xf numFmtId="166" fontId="5" fillId="10" borderId="11" xfId="20" applyNumberFormat="1" applyFont="1" applyFill="1" applyBorder="1" applyAlignment="1">
      <alignment horizontal="center" vertical="center"/>
    </xf>
    <xf numFmtId="166" fontId="5" fillId="5" borderId="3" xfId="20" applyNumberFormat="1" applyFont="1" applyFill="1" applyBorder="1" applyAlignment="1">
      <alignment horizontal="center" vertical="center"/>
    </xf>
    <xf numFmtId="166" fontId="5" fillId="5" borderId="1" xfId="20" applyNumberFormat="1" applyFont="1" applyFill="1" applyBorder="1" applyAlignment="1">
      <alignment horizontal="center" vertical="center"/>
    </xf>
    <xf numFmtId="166" fontId="5" fillId="11" borderId="4" xfId="20" applyNumberFormat="1" applyFont="1" applyFill="1" applyBorder="1" applyAlignment="1">
      <alignment horizontal="center" vertical="center"/>
    </xf>
    <xf numFmtId="166" fontId="5" fillId="11" borderId="2" xfId="20" applyNumberFormat="1" applyFont="1" applyFill="1" applyBorder="1" applyAlignment="1">
      <alignment horizontal="center" vertical="center"/>
    </xf>
    <xf numFmtId="166" fontId="21" fillId="12" borderId="0" xfId="22" applyNumberFormat="1" applyFill="1" applyAlignment="1">
      <alignment horizontal="center" vertical="center"/>
    </xf>
    <xf numFmtId="166" fontId="13" fillId="7" borderId="0" xfId="20" applyNumberFormat="1" applyFont="1" applyFill="1" applyAlignment="1">
      <alignment horizontal="center" vertical="center"/>
    </xf>
    <xf numFmtId="166" fontId="13" fillId="7" borderId="0" xfId="20" applyNumberFormat="1" applyFont="1" applyFill="1" applyAlignment="1">
      <alignment horizontal="center" vertical="center" wrapText="1"/>
    </xf>
    <xf numFmtId="0" fontId="0" fillId="0" borderId="7" xfId="0" applyBorder="1" applyAlignment="1">
      <alignment vertical="center" wrapText="1"/>
    </xf>
    <xf numFmtId="0" fontId="12" fillId="7" borderId="6" xfId="20" applyNumberFormat="1" applyFont="1" applyFill="1" applyBorder="1" applyAlignment="1">
      <alignment horizontal="center" vertical="center" wrapText="1"/>
    </xf>
    <xf numFmtId="0" fontId="12" fillId="7" borderId="16" xfId="20" applyNumberFormat="1" applyFont="1" applyFill="1" applyBorder="1" applyAlignment="1">
      <alignment horizontal="center" vertical="center" wrapText="1"/>
    </xf>
    <xf numFmtId="0" fontId="12" fillId="7" borderId="5" xfId="20" applyNumberFormat="1" applyFont="1" applyFill="1" applyBorder="1" applyAlignment="1">
      <alignment horizontal="center" vertical="center" wrapText="1"/>
    </xf>
    <xf numFmtId="43" fontId="12" fillId="7" borderId="4" xfId="20" applyFont="1" applyFill="1" applyBorder="1" applyAlignment="1">
      <alignment horizontal="left" vertical="center" wrapText="1"/>
    </xf>
    <xf numFmtId="43" fontId="12" fillId="7" borderId="15" xfId="20" applyFont="1" applyFill="1" applyBorder="1" applyAlignment="1">
      <alignment horizontal="left" vertical="center" wrapText="1"/>
    </xf>
    <xf numFmtId="43" fontId="12" fillId="7" borderId="2" xfId="20" applyFont="1" applyFill="1" applyBorder="1" applyAlignment="1">
      <alignment horizontal="left" vertical="center" wrapText="1"/>
    </xf>
    <xf numFmtId="166" fontId="17" fillId="5" borderId="4" xfId="20" applyNumberFormat="1" applyFont="1" applyFill="1" applyBorder="1" applyAlignment="1">
      <alignment horizontal="left" vertical="center" wrapText="1"/>
    </xf>
    <xf numFmtId="166" fontId="17" fillId="5" borderId="15" xfId="20" applyNumberFormat="1" applyFont="1" applyFill="1" applyBorder="1" applyAlignment="1">
      <alignment horizontal="left" vertical="center" wrapText="1"/>
    </xf>
    <xf numFmtId="166" fontId="17" fillId="5" borderId="2" xfId="20" applyNumberFormat="1" applyFont="1" applyFill="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Millares" xfId="20"/>
    <cellStyle name="Porcentaje" xfId="21"/>
    <cellStyle name="Hipervínculo" xfId="22"/>
  </cellStyles>
  <dxfs count="37">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1"/>
        </patternFill>
      </fill>
      <border/>
    </dxf>
    <dxf>
      <fill>
        <patternFill>
          <bgColor theme="0"/>
        </patternFill>
      </fill>
      <border/>
    </dxf>
    <dxf>
      <fill>
        <patternFill>
          <bgColor theme="0"/>
        </patternFill>
      </fill>
      <border/>
    </dxf>
    <dxf>
      <fill>
        <patternFill>
          <bgColor theme="1" tint="0.04998999834060669"/>
        </patternFill>
      </fill>
      <border/>
    </dxf>
    <dxf>
      <fill>
        <patternFill>
          <bgColor theme="1"/>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9</xdr:row>
      <xdr:rowOff>95250</xdr:rowOff>
    </xdr:from>
    <xdr:to>
      <xdr:col>1</xdr:col>
      <xdr:colOff>647700</xdr:colOff>
      <xdr:row>15</xdr:row>
      <xdr:rowOff>381000</xdr:rowOff>
    </xdr:to>
    <xdr:sp macro="" textlink="">
      <xdr:nvSpPr>
        <xdr:cNvPr id="2" name="Flecha: hacia abajo 1"/>
        <xdr:cNvSpPr/>
      </xdr:nvSpPr>
      <xdr:spPr>
        <a:xfrm>
          <a:off x="1228725" y="4210050"/>
          <a:ext cx="361950" cy="320040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O" sz="1100"/>
        </a:p>
      </xdr:txBody>
    </xdr:sp>
    <xdr:clientData/>
  </xdr:twoCellAnchor>
  <xdr:twoCellAnchor>
    <xdr:from>
      <xdr:col>1</xdr:col>
      <xdr:colOff>238125</xdr:colOff>
      <xdr:row>20</xdr:row>
      <xdr:rowOff>161925</xdr:rowOff>
    </xdr:from>
    <xdr:to>
      <xdr:col>1</xdr:col>
      <xdr:colOff>600075</xdr:colOff>
      <xdr:row>26</xdr:row>
      <xdr:rowOff>9525</xdr:rowOff>
    </xdr:to>
    <xdr:sp macro="" textlink="">
      <xdr:nvSpPr>
        <xdr:cNvPr id="3" name="Flecha: hacia abajo 2"/>
        <xdr:cNvSpPr/>
      </xdr:nvSpPr>
      <xdr:spPr>
        <a:xfrm>
          <a:off x="1181100" y="10163175"/>
          <a:ext cx="361950" cy="1666875"/>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O" sz="1100"/>
        </a:p>
      </xdr:txBody>
    </xdr:sp>
    <xdr:clientData/>
  </xdr:twoCellAnchor>
  <xdr:twoCellAnchor>
    <xdr:from>
      <xdr:col>1</xdr:col>
      <xdr:colOff>238125</xdr:colOff>
      <xdr:row>28</xdr:row>
      <xdr:rowOff>104775</xdr:rowOff>
    </xdr:from>
    <xdr:to>
      <xdr:col>1</xdr:col>
      <xdr:colOff>600075</xdr:colOff>
      <xdr:row>33</xdr:row>
      <xdr:rowOff>95250</xdr:rowOff>
    </xdr:to>
    <xdr:sp macro="" textlink="">
      <xdr:nvSpPr>
        <xdr:cNvPr id="4" name="Flecha: hacia abajo 3"/>
        <xdr:cNvSpPr/>
      </xdr:nvSpPr>
      <xdr:spPr>
        <a:xfrm>
          <a:off x="1181100" y="13573125"/>
          <a:ext cx="361950" cy="100965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O" sz="1100"/>
        </a:p>
      </xdr:txBody>
    </xdr:sp>
    <xdr:clientData/>
  </xdr:twoCellAnchor>
  <xdr:twoCellAnchor>
    <xdr:from>
      <xdr:col>5</xdr:col>
      <xdr:colOff>1104900</xdr:colOff>
      <xdr:row>8</xdr:row>
      <xdr:rowOff>781050</xdr:rowOff>
    </xdr:from>
    <xdr:to>
      <xdr:col>5</xdr:col>
      <xdr:colOff>1209675</xdr:colOff>
      <xdr:row>34</xdr:row>
      <xdr:rowOff>657225</xdr:rowOff>
    </xdr:to>
    <xdr:sp macro="" textlink="">
      <xdr:nvSpPr>
        <xdr:cNvPr id="5" name="Flecha: hacia abajo 4"/>
        <xdr:cNvSpPr/>
      </xdr:nvSpPr>
      <xdr:spPr>
        <a:xfrm rot="11442103">
          <a:off x="9505950" y="4067175"/>
          <a:ext cx="104775" cy="11325225"/>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O" sz="1100"/>
        </a:p>
      </xdr:txBody>
    </xdr:sp>
    <xdr:clientData/>
  </xdr:twoCellAnchor>
  <xdr:twoCellAnchor>
    <xdr:from>
      <xdr:col>9</xdr:col>
      <xdr:colOff>428625</xdr:colOff>
      <xdr:row>5</xdr:row>
      <xdr:rowOff>47625</xdr:rowOff>
    </xdr:from>
    <xdr:to>
      <xdr:col>9</xdr:col>
      <xdr:colOff>790575</xdr:colOff>
      <xdr:row>6</xdr:row>
      <xdr:rowOff>85725</xdr:rowOff>
    </xdr:to>
    <xdr:sp macro="" textlink="">
      <xdr:nvSpPr>
        <xdr:cNvPr id="7" name="Flecha: hacia abajo 6"/>
        <xdr:cNvSpPr/>
      </xdr:nvSpPr>
      <xdr:spPr>
        <a:xfrm rot="10800000">
          <a:off x="15182850" y="2228850"/>
          <a:ext cx="361950" cy="390525"/>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O" sz="1100"/>
        </a:p>
      </xdr:txBody>
    </xdr:sp>
    <xdr:clientData/>
  </xdr:twoCellAnchor>
  <xdr:twoCellAnchor>
    <xdr:from>
      <xdr:col>0</xdr:col>
      <xdr:colOff>0</xdr:colOff>
      <xdr:row>37</xdr:row>
      <xdr:rowOff>285750</xdr:rowOff>
    </xdr:from>
    <xdr:to>
      <xdr:col>1</xdr:col>
      <xdr:colOff>0</xdr:colOff>
      <xdr:row>38</xdr:row>
      <xdr:rowOff>247650</xdr:rowOff>
    </xdr:to>
    <xdr:cxnSp macro="">
      <xdr:nvCxnSpPr>
        <xdr:cNvPr id="8" name="Conector recto de flecha 7"/>
        <xdr:cNvCxnSpPr/>
      </xdr:nvCxnSpPr>
      <xdr:spPr>
        <a:xfrm flipH="1">
          <a:off x="0" y="18840450"/>
          <a:ext cx="942975" cy="5048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F0596-A068-4BF1-B477-4EE5A5FD5B74}">
  <dimension ref="B2:D30"/>
  <sheetViews>
    <sheetView showGridLines="0" workbookViewId="0" topLeftCell="A19">
      <selection activeCell="C26" sqref="C26"/>
    </sheetView>
  </sheetViews>
  <sheetFormatPr defaultColWidth="11.421875" defaultRowHeight="15"/>
  <cols>
    <col min="1" max="2" width="11.421875" style="87" customWidth="1"/>
    <col min="3" max="3" width="152.421875" style="87" customWidth="1"/>
    <col min="4" max="16384" width="11.421875" style="87" customWidth="1"/>
  </cols>
  <sheetData>
    <row r="1" ht="15.75" thickBot="1"/>
    <row r="2" spans="2:4" ht="15">
      <c r="B2" s="50"/>
      <c r="C2" s="51"/>
      <c r="D2" s="52"/>
    </row>
    <row r="3" spans="2:4" ht="19.5" thickBot="1">
      <c r="B3" s="53"/>
      <c r="C3" s="54" t="s">
        <v>69</v>
      </c>
      <c r="D3" s="55"/>
    </row>
    <row r="4" spans="2:4" ht="15">
      <c r="B4" s="53"/>
      <c r="C4" s="45" t="s">
        <v>66</v>
      </c>
      <c r="D4" s="55"/>
    </row>
    <row r="5" spans="2:4" ht="15">
      <c r="B5" s="53"/>
      <c r="C5" s="44" t="s">
        <v>68</v>
      </c>
      <c r="D5" s="55"/>
    </row>
    <row r="6" spans="2:4" ht="15">
      <c r="B6" s="53"/>
      <c r="C6" s="44" t="s">
        <v>99</v>
      </c>
      <c r="D6" s="55"/>
    </row>
    <row r="7" spans="2:4" ht="15.75" thickBot="1">
      <c r="B7" s="53"/>
      <c r="C7" s="46" t="s">
        <v>67</v>
      </c>
      <c r="D7" s="55"/>
    </row>
    <row r="8" spans="2:4" ht="15">
      <c r="B8" s="53"/>
      <c r="C8" s="56"/>
      <c r="D8" s="55"/>
    </row>
    <row r="9" spans="2:4" ht="19.5" thickBot="1">
      <c r="B9" s="53"/>
      <c r="C9" s="54" t="s">
        <v>65</v>
      </c>
      <c r="D9" s="55"/>
    </row>
    <row r="10" spans="2:4" ht="105.75" thickBot="1">
      <c r="B10" s="53"/>
      <c r="C10" s="47" t="s">
        <v>100</v>
      </c>
      <c r="D10" s="55"/>
    </row>
    <row r="11" spans="2:4" ht="15">
      <c r="B11" s="53"/>
      <c r="C11" s="57"/>
      <c r="D11" s="55"/>
    </row>
    <row r="12" spans="2:4" ht="15">
      <c r="B12" s="53"/>
      <c r="C12" s="56"/>
      <c r="D12" s="55"/>
    </row>
    <row r="13" spans="2:4" ht="37.5">
      <c r="B13" s="53"/>
      <c r="C13" s="58" t="s">
        <v>70</v>
      </c>
      <c r="D13" s="55"/>
    </row>
    <row r="14" spans="2:4" ht="16.5" customHeight="1">
      <c r="B14" s="53"/>
      <c r="C14" s="49" t="s">
        <v>77</v>
      </c>
      <c r="D14" s="55"/>
    </row>
    <row r="15" spans="2:4" ht="15">
      <c r="B15" s="53"/>
      <c r="C15" s="48" t="s">
        <v>101</v>
      </c>
      <c r="D15" s="55"/>
    </row>
    <row r="16" spans="2:4" ht="15">
      <c r="B16" s="53"/>
      <c r="C16" s="49" t="s">
        <v>78</v>
      </c>
      <c r="D16" s="55"/>
    </row>
    <row r="17" spans="2:4" ht="15">
      <c r="B17" s="53"/>
      <c r="C17" s="48" t="s">
        <v>102</v>
      </c>
      <c r="D17" s="55"/>
    </row>
    <row r="18" spans="2:4" ht="15">
      <c r="B18" s="53"/>
      <c r="C18" s="49" t="s">
        <v>103</v>
      </c>
      <c r="D18" s="55"/>
    </row>
    <row r="19" spans="2:4" ht="15">
      <c r="B19" s="53"/>
      <c r="C19" s="48" t="s">
        <v>104</v>
      </c>
      <c r="D19" s="55"/>
    </row>
    <row r="20" spans="2:4" ht="30">
      <c r="B20" s="53"/>
      <c r="C20" s="49" t="s">
        <v>105</v>
      </c>
      <c r="D20" s="55"/>
    </row>
    <row r="21" spans="2:4" ht="30">
      <c r="B21" s="53"/>
      <c r="C21" s="48" t="s">
        <v>79</v>
      </c>
      <c r="D21" s="55"/>
    </row>
    <row r="22" spans="2:4" ht="15">
      <c r="B22" s="53"/>
      <c r="C22" s="49" t="s">
        <v>106</v>
      </c>
      <c r="D22" s="55"/>
    </row>
    <row r="23" spans="2:4" ht="30">
      <c r="B23" s="53"/>
      <c r="C23" s="48" t="s">
        <v>80</v>
      </c>
      <c r="D23" s="55"/>
    </row>
    <row r="24" spans="2:4" ht="15">
      <c r="B24" s="53"/>
      <c r="C24" s="56"/>
      <c r="D24" s="55"/>
    </row>
    <row r="25" spans="2:4" ht="18.75">
      <c r="B25" s="53"/>
      <c r="C25" s="58" t="s">
        <v>107</v>
      </c>
      <c r="D25" s="55"/>
    </row>
    <row r="26" spans="2:4" ht="15.75" thickBot="1">
      <c r="B26" s="53"/>
      <c r="C26" s="59" t="s">
        <v>6</v>
      </c>
      <c r="D26" s="55"/>
    </row>
    <row r="27" spans="2:4" ht="80.25" customHeight="1" thickBot="1">
      <c r="B27" s="53"/>
      <c r="C27" s="135" t="str">
        <f>+VLOOKUP(C26,Tablas!$D$4:$M$10,10,FALSE)</f>
        <v>Es una deuda que te financia la compra de vivienda. Tu eres el dueño pero respaldas la deuda con la vivienda</v>
      </c>
      <c r="D27" s="55"/>
    </row>
    <row r="28" spans="2:4" ht="15">
      <c r="B28" s="53"/>
      <c r="C28" s="56"/>
      <c r="D28" s="55"/>
    </row>
    <row r="29" spans="2:4" ht="15">
      <c r="B29" s="53"/>
      <c r="C29" s="56"/>
      <c r="D29" s="55"/>
    </row>
    <row r="30" spans="2:4" ht="15.75" thickBot="1">
      <c r="B30" s="60"/>
      <c r="C30" s="61" t="s">
        <v>108</v>
      </c>
      <c r="D30" s="62"/>
    </row>
  </sheetData>
  <dataValidations count="1">
    <dataValidation type="list" allowBlank="1" showInputMessage="1" showErrorMessage="1" sqref="C26">
      <formula1>Tablas!$D$5:$D$10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B0DA-F6C4-4D4C-8E98-F4038A12C51D}">
  <dimension ref="A1:T282"/>
  <sheetViews>
    <sheetView showGridLines="0" tabSelected="1" zoomScale="80" zoomScaleNormal="80" workbookViewId="0" topLeftCell="A1">
      <selection activeCell="J100" sqref="B97:J100"/>
    </sheetView>
  </sheetViews>
  <sheetFormatPr defaultColWidth="11.421875" defaultRowHeight="15" outlineLevelRow="1"/>
  <cols>
    <col min="1" max="1" width="14.140625" style="0" customWidth="1"/>
    <col min="2" max="2" width="15.8515625" style="37" customWidth="1"/>
    <col min="3" max="3" width="44.7109375" style="0" bestFit="1" customWidth="1"/>
    <col min="4" max="4" width="20.421875" style="0" customWidth="1"/>
    <col min="5" max="5" width="30.8515625" style="0" customWidth="1"/>
    <col min="6" max="6" width="33.28125" style="0" customWidth="1"/>
    <col min="7" max="7" width="24.00390625" style="40" customWidth="1"/>
    <col min="8" max="8" width="20.8515625" style="0" customWidth="1"/>
    <col min="9" max="9" width="17.140625" style="0" customWidth="1"/>
    <col min="10" max="10" width="16.140625" style="0" customWidth="1"/>
    <col min="11" max="11" width="20.28125" style="0" customWidth="1"/>
    <col min="12" max="12" width="17.140625" style="0" customWidth="1"/>
    <col min="13" max="13" width="3.00390625" style="0" customWidth="1"/>
    <col min="14" max="14" width="14.421875" style="0" customWidth="1"/>
    <col min="15" max="15" width="19.140625" style="0" customWidth="1"/>
    <col min="16" max="16" width="18.57421875" style="0" customWidth="1"/>
    <col min="18" max="18" width="20.00390625" style="0" customWidth="1"/>
    <col min="20" max="20" width="13.140625" style="0" bestFit="1" customWidth="1"/>
  </cols>
  <sheetData>
    <row r="1" spans="1:15" ht="15">
      <c r="A1" s="4"/>
      <c r="B1" s="34"/>
      <c r="C1" s="4"/>
      <c r="D1" s="4"/>
      <c r="E1" s="4"/>
      <c r="F1" s="4"/>
      <c r="G1" s="38"/>
      <c r="H1" s="4"/>
      <c r="I1" s="4"/>
      <c r="J1" s="4"/>
      <c r="K1" s="4"/>
      <c r="L1" s="4"/>
      <c r="M1" s="4"/>
      <c r="N1" s="4"/>
      <c r="O1" s="4"/>
    </row>
    <row r="2" spans="1:15" s="40" customFormat="1" ht="37.5" customHeight="1" thickBot="1">
      <c r="A2" s="38"/>
      <c r="B2" s="133" t="s">
        <v>81</v>
      </c>
      <c r="C2" s="133"/>
      <c r="D2" s="133"/>
      <c r="E2" s="133"/>
      <c r="F2" s="38"/>
      <c r="G2" s="38"/>
      <c r="H2" s="134" t="s">
        <v>94</v>
      </c>
      <c r="I2" s="134"/>
      <c r="J2" s="134"/>
      <c r="K2" s="134"/>
      <c r="L2" s="134"/>
      <c r="M2" s="38"/>
      <c r="N2" s="38"/>
      <c r="O2" s="38"/>
    </row>
    <row r="3" spans="1:15" ht="30.75" thickBot="1">
      <c r="A3" s="4"/>
      <c r="B3" s="34"/>
      <c r="C3" s="4"/>
      <c r="D3" s="4"/>
      <c r="E3" s="4"/>
      <c r="F3" s="4"/>
      <c r="G3" s="38"/>
      <c r="H3" s="4"/>
      <c r="I3" s="25" t="str">
        <f>+I10</f>
        <v>Cuota (Interés + Capital)</v>
      </c>
      <c r="J3" s="25" t="str">
        <f aca="true" t="shared" si="0" ref="J3:K3">+J10</f>
        <v xml:space="preserve">Capital </v>
      </c>
      <c r="K3" s="25" t="str">
        <f t="shared" si="0"/>
        <v>Intereses</v>
      </c>
      <c r="L3" s="25" t="str">
        <f>+L10</f>
        <v>Otros gastos</v>
      </c>
      <c r="M3" s="4"/>
      <c r="N3" s="4"/>
      <c r="O3" s="4"/>
    </row>
    <row r="4" spans="1:15" ht="38.25" thickBot="1">
      <c r="A4" s="4"/>
      <c r="B4" s="34"/>
      <c r="C4" s="123" t="s">
        <v>109</v>
      </c>
      <c r="D4" s="126" t="s">
        <v>47</v>
      </c>
      <c r="E4" s="127"/>
      <c r="F4" s="4"/>
      <c r="G4" s="35" t="s">
        <v>96</v>
      </c>
      <c r="H4" s="98" t="str">
        <f>+"Pagos totales durante"&amp;E11</f>
        <v>Pagos totales durante5</v>
      </c>
      <c r="I4" s="83">
        <f>+SUM(I11:I30)</f>
        <v>1480404.0942439225</v>
      </c>
      <c r="J4" s="83">
        <f aca="true" t="shared" si="1" ref="J4:K4">+SUM(J11:J30)</f>
        <v>1000000.0000000001</v>
      </c>
      <c r="K4" s="83">
        <f t="shared" si="1"/>
        <v>480404.0942439222</v>
      </c>
      <c r="L4" s="84">
        <f>+SUM(L11:L30)</f>
        <v>144248.14032814174</v>
      </c>
      <c r="M4" s="4"/>
      <c r="N4" s="4"/>
      <c r="O4" s="4"/>
    </row>
    <row r="5" spans="1:15" ht="50.25" customHeight="1" thickBot="1">
      <c r="A5" s="4"/>
      <c r="B5" s="34"/>
      <c r="C5" s="124"/>
      <c r="D5" s="128" t="s">
        <v>48</v>
      </c>
      <c r="E5" s="129"/>
      <c r="F5" s="4"/>
      <c r="G5" s="132" t="s">
        <v>116</v>
      </c>
      <c r="H5" s="142" t="s">
        <v>95</v>
      </c>
      <c r="I5" s="143"/>
      <c r="J5" s="143"/>
      <c r="K5" s="143"/>
      <c r="L5" s="144"/>
      <c r="M5" s="4"/>
      <c r="N5" s="4"/>
      <c r="O5" s="4"/>
    </row>
    <row r="6" spans="1:15" ht="27.75" customHeight="1" thickBot="1">
      <c r="A6" s="4"/>
      <c r="B6" s="34"/>
      <c r="C6" s="125"/>
      <c r="D6" s="130" t="s">
        <v>49</v>
      </c>
      <c r="E6" s="131"/>
      <c r="F6" s="4"/>
      <c r="G6" s="38"/>
      <c r="H6" s="4"/>
      <c r="I6" s="4"/>
      <c r="J6" s="4"/>
      <c r="K6" s="4"/>
      <c r="L6" s="4"/>
      <c r="M6" s="4"/>
      <c r="N6" s="4"/>
      <c r="O6" s="4"/>
    </row>
    <row r="7" spans="1:15" ht="15">
      <c r="A7" s="4"/>
      <c r="B7" s="34"/>
      <c r="C7" s="34"/>
      <c r="D7" s="34"/>
      <c r="E7" s="34"/>
      <c r="F7" s="4"/>
      <c r="G7" s="38"/>
      <c r="H7" s="4"/>
      <c r="I7" s="4"/>
      <c r="J7" s="4"/>
      <c r="K7" s="4"/>
      <c r="L7" s="4"/>
      <c r="M7" s="4"/>
      <c r="N7" s="4"/>
      <c r="O7" s="4"/>
    </row>
    <row r="8" spans="1:15" ht="44.25" customHeight="1" thickBot="1">
      <c r="A8" s="4"/>
      <c r="B8" s="34"/>
      <c r="C8" s="122" t="s">
        <v>82</v>
      </c>
      <c r="D8" s="122"/>
      <c r="E8" s="122"/>
      <c r="F8" s="4"/>
      <c r="G8" s="38"/>
      <c r="H8" s="99" t="s">
        <v>51</v>
      </c>
      <c r="I8" s="99"/>
      <c r="J8" s="99"/>
      <c r="K8" s="99"/>
      <c r="L8" s="99"/>
      <c r="M8" s="99"/>
      <c r="N8" s="99"/>
      <c r="O8" s="99"/>
    </row>
    <row r="9" spans="1:15" ht="65.25" customHeight="1" thickBot="1">
      <c r="A9" s="4"/>
      <c r="B9" s="41" t="s">
        <v>52</v>
      </c>
      <c r="C9" s="107" t="s">
        <v>83</v>
      </c>
      <c r="D9" s="108"/>
      <c r="E9" s="109"/>
      <c r="F9" s="4"/>
      <c r="G9" s="35" t="s">
        <v>56</v>
      </c>
      <c r="H9" s="100" t="s">
        <v>40</v>
      </c>
      <c r="I9" s="102"/>
      <c r="J9" s="102"/>
      <c r="K9" s="102"/>
      <c r="L9" s="103"/>
      <c r="M9" s="82"/>
      <c r="N9" s="100" t="s">
        <v>41</v>
      </c>
      <c r="O9" s="101"/>
    </row>
    <row r="10" spans="1:15" ht="72.75" customHeight="1" thickBot="1">
      <c r="A10" s="4"/>
      <c r="B10" s="36"/>
      <c r="C10" s="17" t="s">
        <v>90</v>
      </c>
      <c r="D10" s="66">
        <v>1000000</v>
      </c>
      <c r="E10" s="15"/>
      <c r="F10" s="4"/>
      <c r="G10" s="38"/>
      <c r="H10" s="80" t="s">
        <v>39</v>
      </c>
      <c r="I10" s="81" t="s">
        <v>28</v>
      </c>
      <c r="J10" s="81" t="str">
        <f>+Tablas!R12</f>
        <v xml:space="preserve">Capital </v>
      </c>
      <c r="K10" s="81" t="str">
        <f>+Tablas!S12</f>
        <v>Intereses</v>
      </c>
      <c r="L10" s="24" t="s">
        <v>29</v>
      </c>
      <c r="M10" s="27"/>
      <c r="N10" s="25" t="s">
        <v>28</v>
      </c>
      <c r="O10" s="33" t="s">
        <v>29</v>
      </c>
    </row>
    <row r="11" spans="1:15" ht="30.75" thickBot="1">
      <c r="A11" s="4"/>
      <c r="B11" s="36"/>
      <c r="C11" s="17" t="s">
        <v>85</v>
      </c>
      <c r="D11" s="67">
        <v>60</v>
      </c>
      <c r="E11" s="79">
        <f>+D11/12</f>
        <v>5</v>
      </c>
      <c r="F11" s="4"/>
      <c r="G11" s="38"/>
      <c r="H11" s="72">
        <f>+Tablas!O13</f>
        <v>1</v>
      </c>
      <c r="I11" s="30">
        <f>+Tablas!P13</f>
        <v>296080.81884878443</v>
      </c>
      <c r="J11" s="30">
        <f>+Tablas!R13</f>
        <v>139777.84179478727</v>
      </c>
      <c r="K11" s="26">
        <f>+Tablas!S13</f>
        <v>156302.9770539972</v>
      </c>
      <c r="L11" s="26">
        <f>+Tablas!Q13</f>
        <v>62985.46475968255</v>
      </c>
      <c r="M11" s="27"/>
      <c r="N11" s="30">
        <f aca="true" t="shared" si="2" ref="N11:N30">+I11/12</f>
        <v>24673.401570732036</v>
      </c>
      <c r="O11" s="26">
        <f>+L11/12</f>
        <v>5248.788729973546</v>
      </c>
    </row>
    <row r="12" spans="1:15" ht="16.5" thickBot="1">
      <c r="A12" s="4"/>
      <c r="B12" s="36"/>
      <c r="C12" s="13" t="s">
        <v>89</v>
      </c>
      <c r="D12" s="69" t="s">
        <v>6</v>
      </c>
      <c r="E12" s="10"/>
      <c r="F12" s="4"/>
      <c r="G12" s="38"/>
      <c r="H12" s="73">
        <f>+Tablas!O14</f>
        <v>2</v>
      </c>
      <c r="I12" s="31">
        <f>+Tablas!P14</f>
        <v>296080.81884878443</v>
      </c>
      <c r="J12" s="31">
        <f>+Tablas!R14</f>
        <v>164937.85331784879</v>
      </c>
      <c r="K12" s="28">
        <f>+Tablas!S14</f>
        <v>131142.96553093567</v>
      </c>
      <c r="L12" s="28">
        <f>+Tablas!Q14</f>
        <v>32079.70142090314</v>
      </c>
      <c r="M12" s="27"/>
      <c r="N12" s="31">
        <f t="shared" si="2"/>
        <v>24673.401570732036</v>
      </c>
      <c r="O12" s="28">
        <f aca="true" t="shared" si="3" ref="O12:O13">+L12/12</f>
        <v>2673.3084517419284</v>
      </c>
    </row>
    <row r="13" spans="1:15" ht="16.5" thickBot="1">
      <c r="A13" s="4"/>
      <c r="B13" s="36"/>
      <c r="C13" s="17" t="s">
        <v>91</v>
      </c>
      <c r="D13" s="70" t="s">
        <v>19</v>
      </c>
      <c r="E13" s="64">
        <f>+VLOOKUP(D13,Tablas!$B$5:$C$9,2,FALSE)</f>
        <v>12</v>
      </c>
      <c r="F13" s="4"/>
      <c r="G13" s="38"/>
      <c r="H13" s="73">
        <f>+Tablas!O15</f>
        <v>3</v>
      </c>
      <c r="I13" s="31">
        <f>+Tablas!P15</f>
        <v>296080.8188487845</v>
      </c>
      <c r="J13" s="31">
        <f>+Tablas!R15</f>
        <v>194626.66691506133</v>
      </c>
      <c r="K13" s="28">
        <f>+Tablas!S15</f>
        <v>101454.15193372314</v>
      </c>
      <c r="L13" s="28">
        <f>+Tablas!Q15</f>
        <v>25110.900681143434</v>
      </c>
      <c r="M13" s="27"/>
      <c r="N13" s="31">
        <f t="shared" si="2"/>
        <v>24673.40157073204</v>
      </c>
      <c r="O13" s="28">
        <f t="shared" si="3"/>
        <v>2092.575056761953</v>
      </c>
    </row>
    <row r="14" spans="1:15" ht="16.5" thickBot="1">
      <c r="A14" s="4"/>
      <c r="B14" s="36"/>
      <c r="C14" s="17" t="s">
        <v>92</v>
      </c>
      <c r="D14" s="70" t="s">
        <v>43</v>
      </c>
      <c r="E14" s="64"/>
      <c r="F14" s="4"/>
      <c r="G14" s="38"/>
      <c r="H14" s="73">
        <f>+Tablas!O16</f>
        <v>4</v>
      </c>
      <c r="I14" s="31">
        <f>+Tablas!P16</f>
        <v>296080.8188487845</v>
      </c>
      <c r="J14" s="31">
        <f>+Tablas!R16</f>
        <v>229659.46695977208</v>
      </c>
      <c r="K14" s="28">
        <f>+Tablas!S16</f>
        <v>66421.3518890124</v>
      </c>
      <c r="L14" s="28">
        <f>+Tablas!Q16</f>
        <v>16887.715808226996</v>
      </c>
      <c r="M14" s="27"/>
      <c r="N14" s="31">
        <f t="shared" si="2"/>
        <v>24673.40157073204</v>
      </c>
      <c r="O14" s="28">
        <f aca="true" t="shared" si="4" ref="O14:O30">+L14/12</f>
        <v>1407.309650685583</v>
      </c>
    </row>
    <row r="15" spans="1:15" ht="76.5" customHeight="1" thickBot="1">
      <c r="A15" s="4"/>
      <c r="B15" s="36"/>
      <c r="C15" s="13" t="s">
        <v>111</v>
      </c>
      <c r="D15" s="69" t="s">
        <v>115</v>
      </c>
      <c r="E15" s="65"/>
      <c r="F15" s="4"/>
      <c r="G15" s="38"/>
      <c r="H15" s="73">
        <f>+Tablas!O17</f>
        <v>5</v>
      </c>
      <c r="I15" s="31">
        <f>+Tablas!P17</f>
        <v>296080.8188487845</v>
      </c>
      <c r="J15" s="31">
        <f>+Tablas!R17</f>
        <v>270998.1710125307</v>
      </c>
      <c r="K15" s="28">
        <f>+Tablas!S17</f>
        <v>25082.64783625378</v>
      </c>
      <c r="L15" s="28">
        <f>+Tablas!Q17</f>
        <v>7184.357658185622</v>
      </c>
      <c r="M15" s="27"/>
      <c r="N15" s="31">
        <f t="shared" si="2"/>
        <v>24673.40157073204</v>
      </c>
      <c r="O15" s="28">
        <f t="shared" si="4"/>
        <v>598.6964715154685</v>
      </c>
    </row>
    <row r="16" spans="1:15" ht="30.75" thickBot="1">
      <c r="A16" s="4"/>
      <c r="B16" s="36"/>
      <c r="C16" s="17" t="s">
        <v>110</v>
      </c>
      <c r="D16" s="68">
        <f>IF(D15="Si",VLOOKUP(D12,Tablas!$D$5:$F$10,3,FALSE),0)</f>
        <v>0.0025</v>
      </c>
      <c r="E16" s="64" t="str">
        <f>IF(D16=0,0,+"por "&amp;D13)</f>
        <v>por Cada mes</v>
      </c>
      <c r="F16" s="4"/>
      <c r="G16" s="38"/>
      <c r="H16" s="73">
        <f>+Tablas!O18</f>
        <v>6</v>
      </c>
      <c r="I16" s="31">
        <f>+Tablas!P18</f>
        <v>0</v>
      </c>
      <c r="J16" s="31">
        <f>+Tablas!R18</f>
        <v>0</v>
      </c>
      <c r="K16" s="28">
        <f>+Tablas!S18</f>
        <v>0</v>
      </c>
      <c r="L16" s="28">
        <f>+Tablas!Q18</f>
        <v>0</v>
      </c>
      <c r="M16" s="27"/>
      <c r="N16" s="31">
        <f t="shared" si="2"/>
        <v>0</v>
      </c>
      <c r="O16" s="28">
        <f t="shared" si="4"/>
        <v>0</v>
      </c>
    </row>
    <row r="17" spans="1:15" ht="30.75" thickBot="1">
      <c r="A17" s="4"/>
      <c r="B17" s="36"/>
      <c r="C17" s="13" t="s">
        <v>93</v>
      </c>
      <c r="D17" s="69" t="s">
        <v>115</v>
      </c>
      <c r="E17" s="10" t="str">
        <f>+IF(D17="SI","Incluye el porcentaje cobrado a continuación en filas 13 y 14","No respondas la siguiente pregunta de las filas 13 y 14")</f>
        <v>Incluye el porcentaje cobrado a continuación en filas 13 y 14</v>
      </c>
      <c r="F17" s="9">
        <f>+IF(D17="Si",1,0)</f>
        <v>1</v>
      </c>
      <c r="G17" s="38"/>
      <c r="H17" s="73">
        <f>+Tablas!O19</f>
        <v>7</v>
      </c>
      <c r="I17" s="31">
        <f>+Tablas!P19</f>
        <v>0</v>
      </c>
      <c r="J17" s="31">
        <f>+Tablas!R19</f>
        <v>0</v>
      </c>
      <c r="K17" s="28">
        <f>+Tablas!S19</f>
        <v>0</v>
      </c>
      <c r="L17" s="28">
        <f>+Tablas!Q19</f>
        <v>0</v>
      </c>
      <c r="M17" s="27"/>
      <c r="N17" s="31">
        <f t="shared" si="2"/>
        <v>0</v>
      </c>
      <c r="O17" s="28">
        <f t="shared" si="4"/>
        <v>0</v>
      </c>
    </row>
    <row r="18" spans="1:15" ht="16.5" customHeight="1" thickBot="1">
      <c r="A18" s="4"/>
      <c r="B18" s="117" t="s">
        <v>112</v>
      </c>
      <c r="C18" s="77" t="str">
        <f>+IF($D$17="Si","% cobrado FNG",0)</f>
        <v>% cobrado FNG</v>
      </c>
      <c r="D18" s="76">
        <v>0.00985</v>
      </c>
      <c r="E18" s="16">
        <f>+IF(D17="Si",1,0)</f>
        <v>1</v>
      </c>
      <c r="F18" s="4"/>
      <c r="G18" s="38"/>
      <c r="H18" s="73">
        <f>+Tablas!O20</f>
        <v>8</v>
      </c>
      <c r="I18" s="31">
        <f>+Tablas!P20</f>
        <v>0</v>
      </c>
      <c r="J18" s="31">
        <f>+Tablas!R20</f>
        <v>0</v>
      </c>
      <c r="K18" s="28">
        <f>+Tablas!S20</f>
        <v>0</v>
      </c>
      <c r="L18" s="28">
        <f>+Tablas!Q20</f>
        <v>0</v>
      </c>
      <c r="M18" s="27"/>
      <c r="N18" s="31">
        <f t="shared" si="2"/>
        <v>0</v>
      </c>
      <c r="O18" s="28">
        <f t="shared" si="4"/>
        <v>0</v>
      </c>
    </row>
    <row r="19" spans="1:15" ht="77.25" customHeight="1" thickBot="1">
      <c r="A19" s="4"/>
      <c r="B19" s="118"/>
      <c r="C19" s="77" t="str">
        <f>+IF($D$17="Si","El FNG, ¿se cobra una vez o anualmente?",0)</f>
        <v>El FNG, ¿se cobra una vez o anualmente?</v>
      </c>
      <c r="D19" s="70" t="s">
        <v>33</v>
      </c>
      <c r="E19" s="16">
        <f>+IF(D17="Si",1,0)</f>
        <v>1</v>
      </c>
      <c r="F19" s="4"/>
      <c r="G19" s="38"/>
      <c r="H19" s="73">
        <f>+Tablas!O21</f>
        <v>9</v>
      </c>
      <c r="I19" s="31">
        <f>+Tablas!P21</f>
        <v>0</v>
      </c>
      <c r="J19" s="31">
        <f>+Tablas!R21</f>
        <v>0</v>
      </c>
      <c r="K19" s="28">
        <f>+Tablas!S21</f>
        <v>0</v>
      </c>
      <c r="L19" s="28">
        <f>+Tablas!Q21</f>
        <v>0</v>
      </c>
      <c r="M19" s="27"/>
      <c r="N19" s="31">
        <f t="shared" si="2"/>
        <v>0</v>
      </c>
      <c r="O19" s="28">
        <f t="shared" si="4"/>
        <v>0</v>
      </c>
    </row>
    <row r="20" spans="1:15" ht="78.75" customHeight="1" thickBot="1">
      <c r="A20" s="4"/>
      <c r="B20" s="41" t="s">
        <v>53</v>
      </c>
      <c r="C20" s="119" t="s">
        <v>113</v>
      </c>
      <c r="D20" s="120"/>
      <c r="E20" s="121"/>
      <c r="F20" s="4"/>
      <c r="G20" s="38"/>
      <c r="H20" s="73">
        <f>+Tablas!O22</f>
        <v>10</v>
      </c>
      <c r="I20" s="31">
        <f>+Tablas!P22</f>
        <v>0</v>
      </c>
      <c r="J20" s="31">
        <f>+Tablas!R22</f>
        <v>0</v>
      </c>
      <c r="K20" s="28">
        <f>+Tablas!S22</f>
        <v>0</v>
      </c>
      <c r="L20" s="28">
        <f>+Tablas!Q22</f>
        <v>0</v>
      </c>
      <c r="M20" s="27"/>
      <c r="N20" s="31">
        <f t="shared" si="2"/>
        <v>0</v>
      </c>
      <c r="O20" s="28">
        <f t="shared" si="4"/>
        <v>0</v>
      </c>
    </row>
    <row r="21" spans="1:15" ht="48.75" customHeight="1" thickBot="1">
      <c r="A21" s="4"/>
      <c r="B21" s="36"/>
      <c r="C21" s="13" t="s">
        <v>50</v>
      </c>
      <c r="D21" s="71" t="s">
        <v>115</v>
      </c>
      <c r="E21" s="11">
        <f>+IF(D21="No","Tendrás una tasa de mercado aproximada en la simulación",0)</f>
        <v>0</v>
      </c>
      <c r="F21" s="9">
        <f>+IF(D21="Si",1,0)</f>
        <v>1</v>
      </c>
      <c r="G21" s="38"/>
      <c r="H21" s="73">
        <f>+Tablas!O23</f>
        <v>11</v>
      </c>
      <c r="I21" s="31">
        <f>+Tablas!P23</f>
        <v>0</v>
      </c>
      <c r="J21" s="31">
        <f>+Tablas!R23</f>
        <v>0</v>
      </c>
      <c r="K21" s="28">
        <f>+Tablas!S23</f>
        <v>0</v>
      </c>
      <c r="L21" s="28">
        <f>+Tablas!Q23</f>
        <v>0</v>
      </c>
      <c r="M21" s="27"/>
      <c r="N21" s="31">
        <f t="shared" si="2"/>
        <v>0</v>
      </c>
      <c r="O21" s="28">
        <f t="shared" si="4"/>
        <v>0</v>
      </c>
    </row>
    <row r="22" spans="1:15" ht="30.75" thickBot="1">
      <c r="A22" s="4"/>
      <c r="B22" s="36"/>
      <c r="C22" s="17" t="str">
        <f>+IF($D$21="Si","Si conoces la tasa ANUAL inclúyela a continuación en la celda D17",0)</f>
        <v>Si conoces la tasa ANUAL inclúyela a continuación en la celda D17</v>
      </c>
      <c r="D22" s="19">
        <v>0.18</v>
      </c>
      <c r="E22" s="18"/>
      <c r="F22" s="6">
        <f>+IF(AND(D21="SI",D22=0),"Incluye la tasa anual en la celda D17",0)</f>
        <v>0</v>
      </c>
      <c r="G22" s="38"/>
      <c r="H22" s="73">
        <f>+Tablas!O24</f>
        <v>12</v>
      </c>
      <c r="I22" s="31">
        <f>+Tablas!P24</f>
        <v>0</v>
      </c>
      <c r="J22" s="31">
        <f>+Tablas!R24</f>
        <v>0</v>
      </c>
      <c r="K22" s="28">
        <f>+Tablas!S24</f>
        <v>0</v>
      </c>
      <c r="L22" s="28">
        <f>+Tablas!Q24</f>
        <v>0</v>
      </c>
      <c r="M22" s="27"/>
      <c r="N22" s="31">
        <f t="shared" si="2"/>
        <v>0</v>
      </c>
      <c r="O22" s="28">
        <f t="shared" si="4"/>
        <v>0</v>
      </c>
    </row>
    <row r="23" spans="1:15" ht="15.75">
      <c r="A23" s="4"/>
      <c r="B23" s="36"/>
      <c r="C23" s="13" t="s">
        <v>0</v>
      </c>
      <c r="D23" s="20">
        <f>IF(D21="Si",D22,VLOOKUP($D$12,Tablas!$D$5:$E$10,2,FALSE))</f>
        <v>0.18</v>
      </c>
      <c r="E23" s="10" t="s">
        <v>1</v>
      </c>
      <c r="F23" s="6">
        <f>+IF(D23=0,"Incluye la tasa anual en la celda D17",0)</f>
        <v>0</v>
      </c>
      <c r="G23" s="38"/>
      <c r="H23" s="73">
        <f>+Tablas!O25</f>
        <v>13</v>
      </c>
      <c r="I23" s="31">
        <f>+Tablas!P25</f>
        <v>0</v>
      </c>
      <c r="J23" s="31">
        <f>+Tablas!R25</f>
        <v>0</v>
      </c>
      <c r="K23" s="28">
        <f>+Tablas!S25</f>
        <v>0</v>
      </c>
      <c r="L23" s="28">
        <f>+Tablas!Q25</f>
        <v>0</v>
      </c>
      <c r="M23" s="27"/>
      <c r="N23" s="31">
        <f t="shared" si="2"/>
        <v>0</v>
      </c>
      <c r="O23" s="28">
        <f t="shared" si="4"/>
        <v>0</v>
      </c>
    </row>
    <row r="24" spans="1:15" ht="15.75">
      <c r="A24" s="4"/>
      <c r="B24" s="36"/>
      <c r="C24" s="13" t="str">
        <f>+"Tasa "&amp;D13&amp;" Nominal"</f>
        <v>Tasa Cada mes Nominal</v>
      </c>
      <c r="D24" s="21">
        <f>_xlfn.IFERROR(NOMINAL(D23,E13)/E13,0)</f>
        <v>0.01388843034840992</v>
      </c>
      <c r="E24" s="63" t="str">
        <f>+IF(D24=0,0,$D$13)</f>
        <v>Cada mes</v>
      </c>
      <c r="F24" s="4"/>
      <c r="G24" s="38"/>
      <c r="H24" s="73">
        <f>+Tablas!O26</f>
        <v>14</v>
      </c>
      <c r="I24" s="31">
        <f>+Tablas!P26</f>
        <v>0</v>
      </c>
      <c r="J24" s="31">
        <f>+Tablas!R26</f>
        <v>0</v>
      </c>
      <c r="K24" s="28">
        <f>+Tablas!S26</f>
        <v>0</v>
      </c>
      <c r="L24" s="28">
        <f>+Tablas!Q26</f>
        <v>0</v>
      </c>
      <c r="M24" s="27"/>
      <c r="N24" s="31">
        <f t="shared" si="2"/>
        <v>0</v>
      </c>
      <c r="O24" s="28">
        <f t="shared" si="4"/>
        <v>0</v>
      </c>
    </row>
    <row r="25" spans="1:15" ht="16.5" thickBot="1">
      <c r="A25" s="4"/>
      <c r="B25" s="36"/>
      <c r="C25" s="14" t="s">
        <v>23</v>
      </c>
      <c r="D25" s="22">
        <f>_xlfn.IFERROR(D11/(12/E13),0)</f>
        <v>60</v>
      </c>
      <c r="E25" s="12" t="s">
        <v>2</v>
      </c>
      <c r="F25" s="4"/>
      <c r="G25" s="38"/>
      <c r="H25" s="73">
        <f>+Tablas!O27</f>
        <v>15</v>
      </c>
      <c r="I25" s="31">
        <f>+Tablas!P27</f>
        <v>0</v>
      </c>
      <c r="J25" s="31">
        <f>+Tablas!R27</f>
        <v>0</v>
      </c>
      <c r="K25" s="28">
        <f>+Tablas!S27</f>
        <v>0</v>
      </c>
      <c r="L25" s="28">
        <f>+Tablas!Q27</f>
        <v>0</v>
      </c>
      <c r="M25" s="27"/>
      <c r="N25" s="31">
        <f t="shared" si="2"/>
        <v>0</v>
      </c>
      <c r="O25" s="28">
        <f t="shared" si="4"/>
        <v>0</v>
      </c>
    </row>
    <row r="26" spans="1:15" ht="15.75">
      <c r="A26" s="4"/>
      <c r="B26" s="36"/>
      <c r="C26" s="8"/>
      <c r="D26" s="8"/>
      <c r="E26" s="8"/>
      <c r="F26" s="4"/>
      <c r="G26" s="38"/>
      <c r="H26" s="73">
        <f>+Tablas!O28</f>
        <v>16</v>
      </c>
      <c r="I26" s="31">
        <f>+Tablas!P28</f>
        <v>0</v>
      </c>
      <c r="J26" s="31">
        <f>+Tablas!R28</f>
        <v>0</v>
      </c>
      <c r="K26" s="28">
        <f>+Tablas!S28</f>
        <v>0</v>
      </c>
      <c r="L26" s="28">
        <f>+Tablas!Q28</f>
        <v>0</v>
      </c>
      <c r="M26" s="27"/>
      <c r="N26" s="31">
        <f t="shared" si="2"/>
        <v>0</v>
      </c>
      <c r="O26" s="28">
        <f t="shared" si="4"/>
        <v>0</v>
      </c>
    </row>
    <row r="27" spans="1:15" ht="54" customHeight="1" thickBot="1">
      <c r="A27" s="4"/>
      <c r="B27" s="36"/>
      <c r="C27" s="4"/>
      <c r="D27" s="4"/>
      <c r="E27" s="4"/>
      <c r="F27" s="4"/>
      <c r="G27" s="38"/>
      <c r="H27" s="73">
        <f>+Tablas!O29</f>
        <v>17</v>
      </c>
      <c r="I27" s="31">
        <f>+Tablas!P29</f>
        <v>0</v>
      </c>
      <c r="J27" s="31">
        <f>+Tablas!R29</f>
        <v>0</v>
      </c>
      <c r="K27" s="28">
        <f>+Tablas!S29</f>
        <v>0</v>
      </c>
      <c r="L27" s="28">
        <f>+Tablas!Q29</f>
        <v>0</v>
      </c>
      <c r="M27" s="27"/>
      <c r="N27" s="31">
        <f t="shared" si="2"/>
        <v>0</v>
      </c>
      <c r="O27" s="28">
        <f t="shared" si="4"/>
        <v>0</v>
      </c>
    </row>
    <row r="28" spans="1:15" ht="75.75" customHeight="1" thickBot="1">
      <c r="A28" s="4"/>
      <c r="B28" s="41" t="s">
        <v>54</v>
      </c>
      <c r="C28" s="114" t="s">
        <v>55</v>
      </c>
      <c r="D28" s="115"/>
      <c r="E28" s="116"/>
      <c r="F28" s="4"/>
      <c r="G28" s="38"/>
      <c r="H28" s="73">
        <f>+Tablas!O30</f>
        <v>18</v>
      </c>
      <c r="I28" s="31">
        <f>+Tablas!P30</f>
        <v>0</v>
      </c>
      <c r="J28" s="31">
        <f>+Tablas!R30</f>
        <v>0</v>
      </c>
      <c r="K28" s="28">
        <f>+Tablas!S30</f>
        <v>0</v>
      </c>
      <c r="L28" s="28">
        <f>+Tablas!Q30</f>
        <v>0</v>
      </c>
      <c r="M28" s="27"/>
      <c r="N28" s="31">
        <f t="shared" si="2"/>
        <v>0</v>
      </c>
      <c r="O28" s="28">
        <f t="shared" si="4"/>
        <v>0</v>
      </c>
    </row>
    <row r="29" spans="1:15" ht="15.75">
      <c r="A29" s="4"/>
      <c r="B29" s="34"/>
      <c r="C29" s="88" t="str">
        <f>+"Tasa de interés por "&amp;D13&amp;" real"</f>
        <v>Tasa de interés por Cada mes real</v>
      </c>
      <c r="D29" s="89">
        <f>+_xlfn.IFERROR(IRR(P40:P280),0)</f>
        <v>0.018427496545617705</v>
      </c>
      <c r="E29" s="90" t="str">
        <f>IF(D29=0,0,D13)</f>
        <v>Cada mes</v>
      </c>
      <c r="F29" s="4"/>
      <c r="G29" s="38"/>
      <c r="H29" s="73">
        <f>+Tablas!O31</f>
        <v>19</v>
      </c>
      <c r="I29" s="31">
        <f>+Tablas!P31</f>
        <v>0</v>
      </c>
      <c r="J29" s="31">
        <f>+Tablas!R31</f>
        <v>0</v>
      </c>
      <c r="K29" s="28">
        <f>+Tablas!S31</f>
        <v>0</v>
      </c>
      <c r="L29" s="28">
        <f>+Tablas!Q31</f>
        <v>0</v>
      </c>
      <c r="M29" s="27"/>
      <c r="N29" s="31">
        <f t="shared" si="2"/>
        <v>0</v>
      </c>
      <c r="O29" s="28">
        <f t="shared" si="4"/>
        <v>0</v>
      </c>
    </row>
    <row r="30" spans="1:15" ht="16.5" thickBot="1">
      <c r="A30" s="4"/>
      <c r="B30" s="34"/>
      <c r="C30" s="91" t="s">
        <v>27</v>
      </c>
      <c r="D30" s="92">
        <f>_xlfn.IFERROR(+EFFECT(D29*E13,E13),0)</f>
        <v>0.2449771941056209</v>
      </c>
      <c r="E30" s="93" t="s">
        <v>33</v>
      </c>
      <c r="F30" s="4"/>
      <c r="G30" s="38"/>
      <c r="H30" s="74">
        <f>+Tablas!O32</f>
        <v>20</v>
      </c>
      <c r="I30" s="32">
        <f>+Tablas!P32</f>
        <v>0</v>
      </c>
      <c r="J30" s="32">
        <f>+Tablas!R32</f>
        <v>0</v>
      </c>
      <c r="K30" s="29">
        <f>+Tablas!S32</f>
        <v>0</v>
      </c>
      <c r="L30" s="29">
        <f>+Tablas!Q32</f>
        <v>0</v>
      </c>
      <c r="M30" s="27"/>
      <c r="N30" s="32">
        <f t="shared" si="2"/>
        <v>0</v>
      </c>
      <c r="O30" s="29">
        <f t="shared" si="4"/>
        <v>0</v>
      </c>
    </row>
    <row r="31" spans="1:15" ht="15.75">
      <c r="A31" s="4"/>
      <c r="B31" s="34"/>
      <c r="C31" s="91" t="str">
        <f>+C24</f>
        <v>Tasa Cada mes Nominal</v>
      </c>
      <c r="D31" s="94">
        <f>_xlfn.IFERROR(NOMINAL(D30,E13)/E13,0)</f>
        <v>0.018427496545617705</v>
      </c>
      <c r="E31" s="93" t="str">
        <f>IF(D31=0,0,$D$13)</f>
        <v>Cada mes</v>
      </c>
      <c r="F31" s="4"/>
      <c r="G31" s="38"/>
      <c r="H31" s="4"/>
      <c r="I31" s="4"/>
      <c r="J31" s="4"/>
      <c r="K31" s="4"/>
      <c r="L31" s="4"/>
      <c r="M31" s="4"/>
      <c r="N31" s="4"/>
      <c r="O31" s="4"/>
    </row>
    <row r="32" spans="1:15" ht="16.5" thickBot="1">
      <c r="A32" s="4"/>
      <c r="B32" s="34"/>
      <c r="C32" s="95" t="s">
        <v>36</v>
      </c>
      <c r="D32" s="96">
        <f>_xlfn.IFERROR(NOMINAL(D30,12)/12,0)</f>
        <v>0.018427496545617705</v>
      </c>
      <c r="E32" s="97" t="s">
        <v>37</v>
      </c>
      <c r="F32" s="4"/>
      <c r="G32" s="38"/>
      <c r="H32" s="4"/>
      <c r="I32" s="4"/>
      <c r="J32" s="4"/>
      <c r="K32" s="4"/>
      <c r="L32" s="4"/>
      <c r="M32" s="4"/>
      <c r="N32" s="4"/>
      <c r="O32" s="4"/>
    </row>
    <row r="33" spans="1:15" ht="15.75" thickBot="1">
      <c r="A33" s="4"/>
      <c r="B33" s="34"/>
      <c r="C33" s="23"/>
      <c r="D33" s="23"/>
      <c r="E33" s="23"/>
      <c r="F33" s="4"/>
      <c r="G33" s="38"/>
      <c r="H33" s="4"/>
      <c r="I33" s="4"/>
      <c r="J33" s="4"/>
      <c r="K33" s="4"/>
      <c r="L33" s="4"/>
      <c r="M33" s="4"/>
      <c r="N33" s="4"/>
      <c r="O33" s="4"/>
    </row>
    <row r="34" spans="1:15" ht="19.5" thickBot="1">
      <c r="A34" s="4"/>
      <c r="B34" s="34"/>
      <c r="C34" s="107" t="s">
        <v>64</v>
      </c>
      <c r="D34" s="110"/>
      <c r="E34" s="109"/>
      <c r="F34" s="4"/>
      <c r="G34" s="38"/>
      <c r="H34" s="4"/>
      <c r="I34" s="4"/>
      <c r="J34" s="4"/>
      <c r="K34" s="4"/>
      <c r="L34" s="4"/>
      <c r="M34" s="4"/>
      <c r="N34" s="4"/>
      <c r="O34" s="4"/>
    </row>
    <row r="35" spans="1:15" ht="122.25" customHeight="1" thickBot="1">
      <c r="A35" s="4"/>
      <c r="B35" s="42">
        <v>2.1</v>
      </c>
      <c r="C35" s="136" t="str">
        <f>+VLOOKUP($D$12,Tablas!$D$5:$L$10,8,FALSE)</f>
        <v xml:space="preserve"> Por favor revisa tu flujo de caja, lo más importante en el momento de tomar un crédito es 1) que puedas pagar tu crédito con el flujo de caja generado en la operación de tu negocio y 2) Que el crédito sea utilizado para generación de ingresos futuros, generar rentabilidad y poder tener excedentes después de paga rla financiación. ¡En caso de lograr pagar la financión con excedentes y contar con rantabilidad has hecho un buen negocio!</v>
      </c>
      <c r="D35" s="137"/>
      <c r="E35" s="138"/>
      <c r="F35" s="4"/>
      <c r="G35" s="38"/>
      <c r="H35" s="4"/>
      <c r="I35" s="4"/>
      <c r="J35" s="4"/>
      <c r="K35" s="4"/>
      <c r="L35" s="4"/>
      <c r="M35" s="4"/>
      <c r="N35" s="4"/>
      <c r="O35" s="4"/>
    </row>
    <row r="36" spans="1:15" ht="122.25" customHeight="1" thickBot="1">
      <c r="A36" s="4"/>
      <c r="B36" s="42">
        <v>2.2</v>
      </c>
      <c r="C36" s="139" t="str">
        <f>+VLOOKUP($D$12,Tablas!$D$5:$L$10,9,FALSE)</f>
        <v>Es la deuda que siempre debes tener porque:
Ofrece las tasas más bajas
Es a largo plazo y por ende en muchos casos reemplaza pagos de arrendamiento
Es deducible de impuesto de renta. Para ser más eficiente en tus finanzas abre una AFC con un banco.</v>
      </c>
      <c r="D36" s="140"/>
      <c r="E36" s="141"/>
      <c r="F36" s="4"/>
      <c r="G36" s="38"/>
      <c r="H36" s="4"/>
      <c r="I36" s="4"/>
      <c r="J36" s="4"/>
      <c r="K36" s="4"/>
      <c r="L36" s="4"/>
      <c r="M36" s="4"/>
      <c r="N36" s="4"/>
      <c r="O36" s="4"/>
    </row>
    <row r="37" spans="1:15" ht="56.25" customHeight="1" thickBot="1">
      <c r="A37" s="4"/>
      <c r="B37" s="34"/>
      <c r="C37" s="4"/>
      <c r="D37" s="4"/>
      <c r="E37" s="4"/>
      <c r="F37" s="4"/>
      <c r="G37" s="38"/>
      <c r="H37" s="4"/>
      <c r="I37" s="4"/>
      <c r="J37" s="4"/>
      <c r="K37" s="4"/>
      <c r="L37" s="4"/>
      <c r="M37" s="4"/>
      <c r="N37" s="4"/>
      <c r="O37" s="4"/>
    </row>
    <row r="38" spans="1:15" ht="42.75" thickBot="1">
      <c r="A38" s="4"/>
      <c r="B38" s="43" t="s">
        <v>114</v>
      </c>
      <c r="C38" s="111" t="s">
        <v>98</v>
      </c>
      <c r="D38" s="112"/>
      <c r="E38" s="112"/>
      <c r="F38" s="112"/>
      <c r="G38" s="112"/>
      <c r="H38" s="112"/>
      <c r="I38" s="112"/>
      <c r="J38" s="112"/>
      <c r="K38" s="113"/>
      <c r="L38" s="4"/>
      <c r="M38" s="4"/>
      <c r="N38" s="4"/>
      <c r="O38" s="4"/>
    </row>
    <row r="39" spans="1:15" s="86" customFormat="1" ht="21.75" thickBot="1">
      <c r="A39" s="6"/>
      <c r="B39" s="104" t="s">
        <v>38</v>
      </c>
      <c r="C39" s="105"/>
      <c r="D39" s="105"/>
      <c r="E39" s="105"/>
      <c r="F39" s="105"/>
      <c r="G39" s="105"/>
      <c r="H39" s="105"/>
      <c r="I39" s="105"/>
      <c r="J39" s="105"/>
      <c r="K39" s="106"/>
      <c r="L39" s="6"/>
      <c r="M39" s="6"/>
      <c r="N39" s="6"/>
      <c r="O39" s="6"/>
    </row>
    <row r="40" spans="1:20" ht="15" outlineLevel="1">
      <c r="A40" s="4"/>
      <c r="B40" s="7" t="s">
        <v>3</v>
      </c>
      <c r="C40" s="7" t="s">
        <v>10</v>
      </c>
      <c r="D40" s="7" t="s">
        <v>11</v>
      </c>
      <c r="E40" s="7" t="s">
        <v>12</v>
      </c>
      <c r="F40" s="7" t="s">
        <v>13</v>
      </c>
      <c r="G40" s="39" t="s">
        <v>14</v>
      </c>
      <c r="H40" s="7" t="s">
        <v>15</v>
      </c>
      <c r="I40" s="7" t="s">
        <v>26</v>
      </c>
      <c r="J40" s="7" t="s">
        <v>24</v>
      </c>
      <c r="K40" s="4"/>
      <c r="L40" s="4"/>
      <c r="M40" s="4"/>
      <c r="N40" s="4"/>
      <c r="O40" s="4"/>
      <c r="P40" s="5">
        <f>-C41</f>
        <v>-1000000</v>
      </c>
      <c r="Q40" t="s">
        <v>25</v>
      </c>
      <c r="S40" t="s">
        <v>45</v>
      </c>
      <c r="T40" t="s">
        <v>46</v>
      </c>
    </row>
    <row r="41" spans="1:20" ht="15" outlineLevel="1">
      <c r="A41" s="4"/>
      <c r="B41" s="75">
        <v>1</v>
      </c>
      <c r="C41" s="4">
        <f>+D10</f>
        <v>1000000</v>
      </c>
      <c r="D41" s="4">
        <f>+IF($D$14="Fija",S41,E41+F41)</f>
        <v>24673.40157073204</v>
      </c>
      <c r="E41" s="4">
        <f>+IF($D$14="Fija",D41-F41,T41)</f>
        <v>10784.97122232212</v>
      </c>
      <c r="F41" s="4">
        <f>+C41*$D$24</f>
        <v>13888.43034840992</v>
      </c>
      <c r="G41" s="38">
        <f>+C41*$D$16</f>
        <v>2500</v>
      </c>
      <c r="H41" s="4">
        <f>+IF(D17="No",0,IF($D$19=Tablas!$I$6,1,IF('2. Deuda'!$D$13=Tablas!$B$6,Tablas!AD14,IF('2. Deuda'!$D$13=Tablas!$B$7,Tablas!AE14,IF('2. Deuda'!$D$13=Tablas!$B$8,Tablas!AF14,Tablas!AG14))))*$D$18*C41)</f>
        <v>9850</v>
      </c>
      <c r="I41" s="4">
        <f>+_xlfn.IFERROR(VLOOKUP(D12,Tablas!$D$5:$G$10,4,FALSE)*C41,0)</f>
        <v>25000</v>
      </c>
      <c r="J41" s="4">
        <f>+C41-E41</f>
        <v>989215.0287776779</v>
      </c>
      <c r="K41" s="4"/>
      <c r="L41" s="4"/>
      <c r="M41" s="4"/>
      <c r="N41" s="4"/>
      <c r="O41" s="4"/>
      <c r="P41" s="4">
        <f>IF(B41="NA",0,SUM(E41:I41))</f>
        <v>62023.401570732036</v>
      </c>
      <c r="S41" s="78">
        <f aca="true" t="shared" si="5" ref="S41:S104">+_xlfn.IFERROR(IF($D$14="Fija",PMT($D$24,$D$25,-$D$10),0),0)</f>
        <v>24673.40157073204</v>
      </c>
      <c r="T41" s="4">
        <f>+IF($D$14="Variable",$D$10/$D$25,0)</f>
        <v>0</v>
      </c>
    </row>
    <row r="42" spans="1:20" ht="15" outlineLevel="1">
      <c r="A42" s="4"/>
      <c r="B42" s="34">
        <f aca="true" t="shared" si="6" ref="B42:B105">+IF(B41="NA","NA",(IF(B41+1&gt;$D$25,"NA",B41+1)))</f>
        <v>2</v>
      </c>
      <c r="C42" s="4">
        <f>+J41</f>
        <v>989215.0287776779</v>
      </c>
      <c r="D42" s="4">
        <f>IF(C42&lt;0.49,0,IF($D$14="Fija",S42,E42+F42))</f>
        <v>24673.40157073204</v>
      </c>
      <c r="E42" s="4">
        <f>IF(C42&lt;0.49,0,IF($D$14="Fija",D42-F42,T42))</f>
        <v>10934.757543952946</v>
      </c>
      <c r="F42" s="4">
        <f aca="true" t="shared" si="7" ref="F42:F105">+IF(J41&lt;=0.49,0,C42*$D$24)</f>
        <v>13738.644026779093</v>
      </c>
      <c r="G42" s="38">
        <f aca="true" t="shared" si="8" ref="G42:G105">+IF(J41&lt;=0.49,0,C42*$D$16)</f>
        <v>2473.037571944195</v>
      </c>
      <c r="H42" s="4">
        <f>IF($D$19=Tablas!$I$6,0,IF(J41&lt;=0.49,0,IF($D$17="No",0,IF($D$19=Tablas!$I$5,0.49,IF('2. Deuda'!$D$13=Tablas!$B$6,Tablas!AD15,IF('2. Deuda'!$D$13=Tablas!$B$7,Tablas!AE15,IF('2. Deuda'!$D$13=Tablas!$B$8,Tablas!AF15,Tablas!AG15))))*$D$18*C42)))</f>
        <v>0</v>
      </c>
      <c r="I42" s="4"/>
      <c r="J42" s="4">
        <f>+C42-E42</f>
        <v>978280.271233725</v>
      </c>
      <c r="K42" s="4"/>
      <c r="L42" s="4"/>
      <c r="M42" s="4"/>
      <c r="N42" s="4"/>
      <c r="O42" s="4"/>
      <c r="P42" s="4">
        <f aca="true" t="shared" si="9" ref="P42:P105">IF(B42="NA",0,SUM(E42:I42))</f>
        <v>27146.439142676234</v>
      </c>
      <c r="S42" s="78">
        <f t="shared" si="5"/>
        <v>24673.40157073204</v>
      </c>
      <c r="T42" s="4">
        <f>+IF(SUM($T$41:T41)&gt;=$D$10,0,IF($D$14="Variable",$D$10/$D$25,0))</f>
        <v>0</v>
      </c>
    </row>
    <row r="43" spans="1:20" ht="15" outlineLevel="1">
      <c r="A43" s="4"/>
      <c r="B43" s="34">
        <f t="shared" si="6"/>
        <v>3</v>
      </c>
      <c r="C43" s="4">
        <f aca="true" t="shared" si="10" ref="C43:C106">+J42</f>
        <v>978280.271233725</v>
      </c>
      <c r="D43" s="4">
        <f aca="true" t="shared" si="11" ref="D43:D106">IF(C43&lt;0.49,0,IF($D$14="Fija",S43,E43+F43))</f>
        <v>24673.40157073204</v>
      </c>
      <c r="E43" s="4">
        <f aca="true" t="shared" si="12" ref="E43:E106">IF(C43&lt;0.49,0,IF($D$14="Fija",D43-F43,T43))</f>
        <v>11086.624162478885</v>
      </c>
      <c r="F43" s="4">
        <f t="shared" si="7"/>
        <v>13586.777408253154</v>
      </c>
      <c r="G43" s="38">
        <f t="shared" si="8"/>
        <v>2445.7006780843126</v>
      </c>
      <c r="H43" s="4">
        <f>IF($D$19=Tablas!$I$6,0,IF(J42&lt;=0.49,0,IF($D$17="No",0,IF($D$19=Tablas!$I$5,0.49,IF('2. Deuda'!$D$13=Tablas!$B$6,Tablas!AD16,IF('2. Deuda'!$D$13=Tablas!$B$7,Tablas!AE16,IF('2. Deuda'!$D$13=Tablas!$B$8,Tablas!AF16,Tablas!AG16))))*$D$18*C43)))</f>
        <v>0</v>
      </c>
      <c r="I43" s="4"/>
      <c r="J43" s="4">
        <f aca="true" t="shared" si="13" ref="J43:J106">+C43-E43</f>
        <v>967193.6470712462</v>
      </c>
      <c r="K43" s="4"/>
      <c r="L43" s="4"/>
      <c r="M43" s="4"/>
      <c r="N43" s="4"/>
      <c r="O43" s="4"/>
      <c r="P43" s="4">
        <f t="shared" si="9"/>
        <v>27119.10224881635</v>
      </c>
      <c r="S43" s="78">
        <f t="shared" si="5"/>
        <v>24673.40157073204</v>
      </c>
      <c r="T43" s="4">
        <f>+IF(SUM($T$41:T42)&gt;=$D$10,0,IF($D$14="Variable",$D$10/$D$25,0))</f>
        <v>0</v>
      </c>
    </row>
    <row r="44" spans="1:20" ht="15" outlineLevel="1">
      <c r="A44" s="4"/>
      <c r="B44" s="34">
        <f t="shared" si="6"/>
        <v>4</v>
      </c>
      <c r="C44" s="4">
        <f t="shared" si="10"/>
        <v>967193.6470712462</v>
      </c>
      <c r="D44" s="4">
        <f t="shared" si="11"/>
        <v>24673.40157073204</v>
      </c>
      <c r="E44" s="4">
        <f t="shared" si="12"/>
        <v>11240.599969958472</v>
      </c>
      <c r="F44" s="4">
        <f t="shared" si="7"/>
        <v>13432.801600773568</v>
      </c>
      <c r="G44" s="38">
        <f t="shared" si="8"/>
        <v>2417.9841176781156</v>
      </c>
      <c r="H44" s="4">
        <f>IF($D$19=Tablas!$I$6,0,IF(J43&lt;=0.49,0,IF($D$17="No",0,IF($D$19=Tablas!$I$5,0.49,IF('2. Deuda'!$D$13=Tablas!$B$6,Tablas!AD17,IF('2. Deuda'!$D$13=Tablas!$B$7,Tablas!AE17,IF('2. Deuda'!$D$13=Tablas!$B$8,Tablas!AF17,Tablas!AG17))))*$D$18*C44)))</f>
        <v>0</v>
      </c>
      <c r="I44" s="4"/>
      <c r="J44" s="4">
        <f t="shared" si="13"/>
        <v>955953.0471012878</v>
      </c>
      <c r="K44" s="4"/>
      <c r="L44" s="4"/>
      <c r="M44" s="4"/>
      <c r="N44" s="4"/>
      <c r="O44" s="4"/>
      <c r="P44" s="4">
        <f t="shared" si="9"/>
        <v>27091.385688410155</v>
      </c>
      <c r="S44" s="78">
        <f t="shared" si="5"/>
        <v>24673.40157073204</v>
      </c>
      <c r="T44" s="4">
        <f>+IF(SUM($T$41:T43)&gt;=$D$10,0,IF($D$14="Variable",$D$10/$D$25,0))</f>
        <v>0</v>
      </c>
    </row>
    <row r="45" spans="1:20" ht="15" outlineLevel="1">
      <c r="A45" s="4"/>
      <c r="B45" s="34">
        <f t="shared" si="6"/>
        <v>5</v>
      </c>
      <c r="C45" s="4">
        <f t="shared" si="10"/>
        <v>955953.0471012878</v>
      </c>
      <c r="D45" s="4">
        <f t="shared" si="11"/>
        <v>24673.40157073204</v>
      </c>
      <c r="E45" s="4">
        <f t="shared" si="12"/>
        <v>11396.714259715578</v>
      </c>
      <c r="F45" s="4">
        <f t="shared" si="7"/>
        <v>13276.687311016462</v>
      </c>
      <c r="G45" s="38">
        <f t="shared" si="8"/>
        <v>2389.8826177532196</v>
      </c>
      <c r="H45" s="4">
        <f>IF($D$19=Tablas!$I$6,0,IF(J44&lt;=0.49,0,IF($D$17="No",0,IF($D$19=Tablas!$I$5,0.49,IF('2. Deuda'!$D$13=Tablas!$B$6,Tablas!AD18,IF('2. Deuda'!$D$13=Tablas!$B$7,Tablas!AE18,IF('2. Deuda'!$D$13=Tablas!$B$8,Tablas!AF18,Tablas!AG18))))*$D$18*C45)))</f>
        <v>0</v>
      </c>
      <c r="I45" s="4"/>
      <c r="J45" s="4">
        <f t="shared" si="13"/>
        <v>944556.3328415721</v>
      </c>
      <c r="K45" s="4"/>
      <c r="L45" s="4"/>
      <c r="M45" s="4"/>
      <c r="N45" s="4"/>
      <c r="O45" s="4"/>
      <c r="P45" s="4">
        <f t="shared" si="9"/>
        <v>27063.28418848526</v>
      </c>
      <c r="S45" s="78">
        <f t="shared" si="5"/>
        <v>24673.40157073204</v>
      </c>
      <c r="T45" s="4">
        <f>+IF(SUM($T$41:T44)&gt;=$D$10,0,IF($D$14="Variable",$D$10/$D$25,0))</f>
        <v>0</v>
      </c>
    </row>
    <row r="46" spans="1:20" ht="15" outlineLevel="1">
      <c r="A46" s="4"/>
      <c r="B46" s="34">
        <f t="shared" si="6"/>
        <v>6</v>
      </c>
      <c r="C46" s="4">
        <f t="shared" si="10"/>
        <v>944556.3328415721</v>
      </c>
      <c r="D46" s="4">
        <f t="shared" si="11"/>
        <v>24673.40157073204</v>
      </c>
      <c r="E46" s="4">
        <f t="shared" si="12"/>
        <v>11554.996731912368</v>
      </c>
      <c r="F46" s="4">
        <f t="shared" si="7"/>
        <v>13118.404838819672</v>
      </c>
      <c r="G46" s="38">
        <f t="shared" si="8"/>
        <v>2361.3908321039303</v>
      </c>
      <c r="H46" s="4">
        <f>IF($D$19=Tablas!$I$6,0,IF(J45&lt;=0.49,0,IF($D$17="No",0,IF($D$19=Tablas!$I$5,0.49,IF('2. Deuda'!$D$13=Tablas!$B$6,Tablas!AD19,IF('2. Deuda'!$D$13=Tablas!$B$7,Tablas!AE19,IF('2. Deuda'!$D$13=Tablas!$B$8,Tablas!AF19,Tablas!AG19))))*$D$18*C46)))</f>
        <v>0</v>
      </c>
      <c r="I46" s="4"/>
      <c r="J46" s="4">
        <f t="shared" si="13"/>
        <v>933001.3361096598</v>
      </c>
      <c r="K46" s="4"/>
      <c r="L46" s="4"/>
      <c r="M46" s="4"/>
      <c r="N46" s="4"/>
      <c r="O46" s="4"/>
      <c r="P46" s="4">
        <f t="shared" si="9"/>
        <v>27034.79240283597</v>
      </c>
      <c r="S46" s="78">
        <f t="shared" si="5"/>
        <v>24673.40157073204</v>
      </c>
      <c r="T46" s="4">
        <f>+IF(SUM($T$41:T45)&gt;=$D$10,0,IF($D$14="Variable",$D$10/$D$25,0))</f>
        <v>0</v>
      </c>
    </row>
    <row r="47" spans="1:20" ht="15" outlineLevel="1">
      <c r="A47" s="4"/>
      <c r="B47" s="34">
        <f t="shared" si="6"/>
        <v>7</v>
      </c>
      <c r="C47" s="4">
        <f t="shared" si="10"/>
        <v>933001.3361096598</v>
      </c>
      <c r="D47" s="4">
        <f t="shared" si="11"/>
        <v>24673.40157073204</v>
      </c>
      <c r="E47" s="4">
        <f t="shared" si="12"/>
        <v>11715.477499199638</v>
      </c>
      <c r="F47" s="4">
        <f t="shared" si="7"/>
        <v>12957.924071532401</v>
      </c>
      <c r="G47" s="38">
        <f t="shared" si="8"/>
        <v>2332.5033402741497</v>
      </c>
      <c r="H47" s="4">
        <f>IF($D$19=Tablas!$I$6,0,IF(J46&lt;=0.49,0,IF($D$17="No",0,IF($D$19=Tablas!$I$5,0.49,IF('2. Deuda'!$D$13=Tablas!$B$6,Tablas!AD20,IF('2. Deuda'!$D$13=Tablas!$B$7,Tablas!AE20,IF('2. Deuda'!$D$13=Tablas!$B$8,Tablas!AF20,Tablas!AG20))))*$D$18*C47)))</f>
        <v>0</v>
      </c>
      <c r="I47" s="4"/>
      <c r="J47" s="4">
        <f t="shared" si="13"/>
        <v>921285.8586104601</v>
      </c>
      <c r="K47" s="4"/>
      <c r="L47" s="4"/>
      <c r="M47" s="4"/>
      <c r="N47" s="4"/>
      <c r="O47" s="4"/>
      <c r="P47" s="4">
        <f t="shared" si="9"/>
        <v>27005.90491100619</v>
      </c>
      <c r="S47" s="78">
        <f t="shared" si="5"/>
        <v>24673.40157073204</v>
      </c>
      <c r="T47" s="4">
        <f>+IF(SUM($T$41:T46)&gt;=$D$10,0,IF($D$14="Variable",$D$10/$D$25,0))</f>
        <v>0</v>
      </c>
    </row>
    <row r="48" spans="1:20" ht="15" outlineLevel="1">
      <c r="A48" s="4"/>
      <c r="B48" s="34">
        <f t="shared" si="6"/>
        <v>8</v>
      </c>
      <c r="C48" s="4">
        <f t="shared" si="10"/>
        <v>921285.8586104601</v>
      </c>
      <c r="D48" s="4">
        <f t="shared" si="11"/>
        <v>24673.40157073204</v>
      </c>
      <c r="E48" s="4">
        <f t="shared" si="12"/>
        <v>11878.187092445636</v>
      </c>
      <c r="F48" s="4">
        <f t="shared" si="7"/>
        <v>12795.214478286403</v>
      </c>
      <c r="G48" s="38">
        <f t="shared" si="8"/>
        <v>2303.2146465261503</v>
      </c>
      <c r="H48" s="4">
        <f>IF($D$19=Tablas!$I$6,0,IF(J47&lt;=0.49,0,IF($D$17="No",0,IF($D$19=Tablas!$I$5,0.49,IF('2. Deuda'!$D$13=Tablas!$B$6,Tablas!AD21,IF('2. Deuda'!$D$13=Tablas!$B$7,Tablas!AE21,IF('2. Deuda'!$D$13=Tablas!$B$8,Tablas!AF21,Tablas!AG21))))*$D$18*C48)))</f>
        <v>0</v>
      </c>
      <c r="I48" s="4"/>
      <c r="J48" s="4">
        <f t="shared" si="13"/>
        <v>909407.6715180144</v>
      </c>
      <c r="K48" s="4"/>
      <c r="L48" s="4"/>
      <c r="M48" s="4"/>
      <c r="N48" s="4"/>
      <c r="O48" s="4"/>
      <c r="P48" s="4">
        <f t="shared" si="9"/>
        <v>26976.61621725819</v>
      </c>
      <c r="S48" s="78">
        <f t="shared" si="5"/>
        <v>24673.40157073204</v>
      </c>
      <c r="T48" s="4">
        <f>+IF(SUM($T$41:T47)&gt;=$D$10,0,IF($D$14="Variable",$D$10/$D$25,0))</f>
        <v>0</v>
      </c>
    </row>
    <row r="49" spans="1:20" ht="15" outlineLevel="1">
      <c r="A49" s="4"/>
      <c r="B49" s="34">
        <f t="shared" si="6"/>
        <v>9</v>
      </c>
      <c r="C49" s="4">
        <f t="shared" si="10"/>
        <v>909407.6715180144</v>
      </c>
      <c r="D49" s="4">
        <f t="shared" si="11"/>
        <v>24673.40157073204</v>
      </c>
      <c r="E49" s="4">
        <f t="shared" si="12"/>
        <v>12043.15646654445</v>
      </c>
      <c r="F49" s="4">
        <f t="shared" si="7"/>
        <v>12630.24510418759</v>
      </c>
      <c r="G49" s="38">
        <f t="shared" si="8"/>
        <v>2273.519178795036</v>
      </c>
      <c r="H49" s="4">
        <f>IF($D$19=Tablas!$I$6,0,IF(J48&lt;=0.49,0,IF($D$17="No",0,IF($D$19=Tablas!$I$5,0.49,IF('2. Deuda'!$D$13=Tablas!$B$6,Tablas!AD22,IF('2. Deuda'!$D$13=Tablas!$B$7,Tablas!AE22,IF('2. Deuda'!$D$13=Tablas!$B$8,Tablas!AF22,Tablas!AG22))))*$D$18*C49)))</f>
        <v>0</v>
      </c>
      <c r="I49" s="4"/>
      <c r="J49" s="4">
        <f t="shared" si="13"/>
        <v>897364.5150514699</v>
      </c>
      <c r="K49" s="4"/>
      <c r="L49" s="4"/>
      <c r="M49" s="4"/>
      <c r="N49" s="4"/>
      <c r="O49" s="4"/>
      <c r="P49" s="4">
        <f t="shared" si="9"/>
        <v>26946.920749527075</v>
      </c>
      <c r="S49" s="78">
        <f t="shared" si="5"/>
        <v>24673.40157073204</v>
      </c>
      <c r="T49" s="4">
        <f>+IF(SUM($T$41:T48)&gt;=$D$10,0,IF($D$14="Variable",$D$10/$D$25,0))</f>
        <v>0</v>
      </c>
    </row>
    <row r="50" spans="1:20" ht="15" outlineLevel="1">
      <c r="A50" s="4"/>
      <c r="B50" s="34">
        <f t="shared" si="6"/>
        <v>10</v>
      </c>
      <c r="C50" s="4">
        <f t="shared" si="10"/>
        <v>897364.5150514699</v>
      </c>
      <c r="D50" s="4">
        <f t="shared" si="11"/>
        <v>24673.40157073204</v>
      </c>
      <c r="E50" s="4">
        <f t="shared" si="12"/>
        <v>12210.417006305055</v>
      </c>
      <c r="F50" s="4">
        <f t="shared" si="7"/>
        <v>12462.984564426984</v>
      </c>
      <c r="G50" s="38">
        <f t="shared" si="8"/>
        <v>2243.411287628675</v>
      </c>
      <c r="H50" s="4">
        <f>IF($D$19=Tablas!$I$6,0,IF(J49&lt;=0.49,0,IF($D$17="No",0,IF($D$19=Tablas!$I$5,0.49,IF('2. Deuda'!$D$13=Tablas!$B$6,Tablas!AD23,IF('2. Deuda'!$D$13=Tablas!$B$7,Tablas!AE23,IF('2. Deuda'!$D$13=Tablas!$B$8,Tablas!AF23,Tablas!AG23))))*$D$18*C50)))</f>
        <v>0</v>
      </c>
      <c r="I50" s="4"/>
      <c r="J50" s="4">
        <f t="shared" si="13"/>
        <v>885154.0980451648</v>
      </c>
      <c r="K50" s="4"/>
      <c r="L50" s="4"/>
      <c r="M50" s="4"/>
      <c r="N50" s="4"/>
      <c r="O50" s="4"/>
      <c r="P50" s="4">
        <f t="shared" si="9"/>
        <v>26916.812858360714</v>
      </c>
      <c r="S50" s="78">
        <f t="shared" si="5"/>
        <v>24673.40157073204</v>
      </c>
      <c r="T50" s="4">
        <f>+IF(SUM($T$41:T49)&gt;=$D$10,0,IF($D$14="Variable",$D$10/$D$25,0))</f>
        <v>0</v>
      </c>
    </row>
    <row r="51" spans="1:20" ht="15" outlineLevel="1">
      <c r="A51" s="4"/>
      <c r="B51" s="34">
        <f t="shared" si="6"/>
        <v>11</v>
      </c>
      <c r="C51" s="4">
        <f t="shared" si="10"/>
        <v>885154.0980451648</v>
      </c>
      <c r="D51" s="4">
        <f t="shared" si="11"/>
        <v>24673.40157073204</v>
      </c>
      <c r="E51" s="4">
        <f t="shared" si="12"/>
        <v>12380.000532422164</v>
      </c>
      <c r="F51" s="4">
        <f t="shared" si="7"/>
        <v>12293.401038309876</v>
      </c>
      <c r="G51" s="38">
        <f t="shared" si="8"/>
        <v>2212.8852451129123</v>
      </c>
      <c r="H51" s="4">
        <f>IF($D$19=Tablas!$I$6,0,IF(J50&lt;=0.49,0,IF($D$17="No",0,IF($D$19=Tablas!$I$5,0.49,IF('2. Deuda'!$D$13=Tablas!$B$6,Tablas!AD24,IF('2. Deuda'!$D$13=Tablas!$B$7,Tablas!AE24,IF('2. Deuda'!$D$13=Tablas!$B$8,Tablas!AF24,Tablas!AG24))))*$D$18*C51)))</f>
        <v>0</v>
      </c>
      <c r="I51" s="4"/>
      <c r="J51" s="4">
        <f t="shared" si="13"/>
        <v>872774.0975127426</v>
      </c>
      <c r="K51" s="4"/>
      <c r="L51" s="4"/>
      <c r="M51" s="4"/>
      <c r="N51" s="4"/>
      <c r="O51" s="4"/>
      <c r="P51" s="4">
        <f t="shared" si="9"/>
        <v>26886.286815844953</v>
      </c>
      <c r="S51" s="78">
        <f t="shared" si="5"/>
        <v>24673.40157073204</v>
      </c>
      <c r="T51" s="4">
        <f>+IF(SUM($T$41:T50)&gt;=$D$10,0,IF($D$14="Variable",$D$10/$D$25,0))</f>
        <v>0</v>
      </c>
    </row>
    <row r="52" spans="1:20" ht="15" outlineLevel="1">
      <c r="A52" s="4"/>
      <c r="B52" s="34">
        <f t="shared" si="6"/>
        <v>12</v>
      </c>
      <c r="C52" s="4">
        <f t="shared" si="10"/>
        <v>872774.0975127426</v>
      </c>
      <c r="D52" s="4">
        <f t="shared" si="11"/>
        <v>24673.40157073204</v>
      </c>
      <c r="E52" s="4">
        <f t="shared" si="12"/>
        <v>12551.939307529987</v>
      </c>
      <c r="F52" s="4">
        <f t="shared" si="7"/>
        <v>12121.462263202053</v>
      </c>
      <c r="G52" s="38">
        <f t="shared" si="8"/>
        <v>2181.9352437818566</v>
      </c>
      <c r="H52" s="4">
        <f>IF($D$19=Tablas!$I$6,0,IF(J51&lt;=0.49,0,IF($D$17="No",0,IF($D$19=Tablas!$I$5,0.49,IF('2. Deuda'!$D$13=Tablas!$B$6,Tablas!AD25,IF('2. Deuda'!$D$13=Tablas!$B$7,Tablas!AE25,IF('2. Deuda'!$D$13=Tablas!$B$8,Tablas!AF25,Tablas!AG25))))*$D$18*C52)))</f>
        <v>0</v>
      </c>
      <c r="I52" s="4"/>
      <c r="J52" s="4">
        <f t="shared" si="13"/>
        <v>860222.1582052127</v>
      </c>
      <c r="K52" s="4"/>
      <c r="L52" s="4"/>
      <c r="M52" s="4"/>
      <c r="N52" s="4"/>
      <c r="O52" s="4"/>
      <c r="P52" s="4">
        <f t="shared" si="9"/>
        <v>26855.336814513896</v>
      </c>
      <c r="S52" s="78">
        <f t="shared" si="5"/>
        <v>24673.40157073204</v>
      </c>
      <c r="T52" s="4">
        <f>+IF(SUM($T$41:T51)&gt;=$D$10,0,IF($D$14="Variable",$D$10/$D$25,0))</f>
        <v>0</v>
      </c>
    </row>
    <row r="53" spans="1:20" ht="15" outlineLevel="1">
      <c r="A53" s="4"/>
      <c r="B53" s="34">
        <f t="shared" si="6"/>
        <v>13</v>
      </c>
      <c r="C53" s="4">
        <f t="shared" si="10"/>
        <v>860222.1582052127</v>
      </c>
      <c r="D53" s="4">
        <f t="shared" si="11"/>
        <v>24673.40157073204</v>
      </c>
      <c r="E53" s="4">
        <f t="shared" si="12"/>
        <v>12726.266042340085</v>
      </c>
      <c r="F53" s="4">
        <f t="shared" si="7"/>
        <v>11947.135528391955</v>
      </c>
      <c r="G53" s="38">
        <f t="shared" si="8"/>
        <v>2150.5553955130317</v>
      </c>
      <c r="H53" s="4">
        <f>IF($D$19=Tablas!$I$6,0,IF(J52&lt;=0.49,0,IF($D$17="No",0,IF($D$19=Tablas!$I$5,0.49,IF('2. Deuda'!$D$13=Tablas!$B$6,Tablas!AD26,IF('2. Deuda'!$D$13=Tablas!$B$7,Tablas!AE26,IF('2. Deuda'!$D$13=Tablas!$B$8,Tablas!AF26,Tablas!AG26))))*$D$18*C53)))</f>
        <v>8473.188258321345</v>
      </c>
      <c r="I53" s="4"/>
      <c r="J53" s="4">
        <f t="shared" si="13"/>
        <v>847495.8921628726</v>
      </c>
      <c r="K53" s="4"/>
      <c r="L53" s="4"/>
      <c r="M53" s="4"/>
      <c r="N53" s="4"/>
      <c r="O53" s="4"/>
      <c r="P53" s="4">
        <f t="shared" si="9"/>
        <v>35297.14522456641</v>
      </c>
      <c r="S53" s="78">
        <f t="shared" si="5"/>
        <v>24673.40157073204</v>
      </c>
      <c r="T53" s="4">
        <f>+IF(SUM($T$41:T52)&gt;=$D$10,0,IF($D$14="Variable",$D$10/$D$25,0))</f>
        <v>0</v>
      </c>
    </row>
    <row r="54" spans="1:20" ht="15" outlineLevel="1">
      <c r="A54" s="4"/>
      <c r="B54" s="34">
        <f t="shared" si="6"/>
        <v>14</v>
      </c>
      <c r="C54" s="4">
        <f t="shared" si="10"/>
        <v>847495.8921628726</v>
      </c>
      <c r="D54" s="4">
        <f t="shared" si="11"/>
        <v>24673.40157073204</v>
      </c>
      <c r="E54" s="4">
        <f t="shared" si="12"/>
        <v>12903.01390186446</v>
      </c>
      <c r="F54" s="4">
        <f t="shared" si="7"/>
        <v>11770.38766886758</v>
      </c>
      <c r="G54" s="38">
        <f t="shared" si="8"/>
        <v>2118.7397304071815</v>
      </c>
      <c r="H54" s="4">
        <f>IF($D$19=Tablas!$I$6,0,IF(J53&lt;=0.49,0,IF($D$17="No",0,IF($D$19=Tablas!$I$5,0.49,IF('2. Deuda'!$D$13=Tablas!$B$6,Tablas!AD27,IF('2. Deuda'!$D$13=Tablas!$B$7,Tablas!AE27,IF('2. Deuda'!$D$13=Tablas!$B$8,Tablas!AF27,Tablas!AG27))))*$D$18*C54)))</f>
        <v>0</v>
      </c>
      <c r="I54" s="4"/>
      <c r="J54" s="4">
        <f t="shared" si="13"/>
        <v>834592.8782610082</v>
      </c>
      <c r="K54" s="4"/>
      <c r="L54" s="4"/>
      <c r="M54" s="4"/>
      <c r="N54" s="4"/>
      <c r="O54" s="4"/>
      <c r="P54" s="4">
        <f t="shared" si="9"/>
        <v>26792.14130113922</v>
      </c>
      <c r="S54" s="78">
        <f t="shared" si="5"/>
        <v>24673.40157073204</v>
      </c>
      <c r="T54" s="4">
        <f>+IF(SUM($T$41:T53)&gt;=$D$10,0,IF($D$14="Variable",$D$10/$D$25,0))</f>
        <v>0</v>
      </c>
    </row>
    <row r="55" spans="1:20" ht="15" outlineLevel="1">
      <c r="A55" s="4"/>
      <c r="B55" s="34">
        <f t="shared" si="6"/>
        <v>15</v>
      </c>
      <c r="C55" s="4">
        <f t="shared" si="10"/>
        <v>834592.8782610082</v>
      </c>
      <c r="D55" s="4">
        <f t="shared" si="11"/>
        <v>24673.40157073204</v>
      </c>
      <c r="E55" s="4">
        <f t="shared" si="12"/>
        <v>13082.216511725068</v>
      </c>
      <c r="F55" s="4">
        <f t="shared" si="7"/>
        <v>11591.185059006972</v>
      </c>
      <c r="G55" s="38">
        <f t="shared" si="8"/>
        <v>2086.4821956525207</v>
      </c>
      <c r="H55" s="4">
        <f>IF($D$19=Tablas!$I$6,0,IF(J54&lt;=0.49,0,IF($D$17="No",0,IF($D$19=Tablas!$I$5,0.49,IF('2. Deuda'!$D$13=Tablas!$B$6,Tablas!AD28,IF('2. Deuda'!$D$13=Tablas!$B$7,Tablas!AE28,IF('2. Deuda'!$D$13=Tablas!$B$8,Tablas!AF28,Tablas!AG28))))*$D$18*C55)))</f>
        <v>0</v>
      </c>
      <c r="I55" s="4"/>
      <c r="J55" s="4">
        <f t="shared" si="13"/>
        <v>821510.6617492831</v>
      </c>
      <c r="K55" s="4"/>
      <c r="L55" s="4"/>
      <c r="M55" s="4"/>
      <c r="N55" s="4"/>
      <c r="O55" s="4"/>
      <c r="P55" s="4">
        <f t="shared" si="9"/>
        <v>26759.88376638456</v>
      </c>
      <c r="S55" s="78">
        <f t="shared" si="5"/>
        <v>24673.40157073204</v>
      </c>
      <c r="T55" s="4">
        <f>+IF(SUM($T$41:T54)&gt;=$D$10,0,IF($D$14="Variable",$D$10/$D$25,0))</f>
        <v>0</v>
      </c>
    </row>
    <row r="56" spans="1:20" ht="15" outlineLevel="1">
      <c r="A56" s="4"/>
      <c r="B56" s="34">
        <f t="shared" si="6"/>
        <v>16</v>
      </c>
      <c r="C56" s="4">
        <f t="shared" si="10"/>
        <v>821510.6617492831</v>
      </c>
      <c r="D56" s="4">
        <f t="shared" si="11"/>
        <v>24673.40157073204</v>
      </c>
      <c r="E56" s="4">
        <f t="shared" si="12"/>
        <v>13263.907964550981</v>
      </c>
      <c r="F56" s="4">
        <f t="shared" si="7"/>
        <v>11409.493606181059</v>
      </c>
      <c r="G56" s="38">
        <f t="shared" si="8"/>
        <v>2053.7766543732077</v>
      </c>
      <c r="H56" s="4">
        <f>IF($D$19=Tablas!$I$6,0,IF(J55&lt;=0.49,0,IF($D$17="No",0,IF($D$19=Tablas!$I$5,0.49,IF('2. Deuda'!$D$13=Tablas!$B$6,Tablas!AD29,IF('2. Deuda'!$D$13=Tablas!$B$7,Tablas!AE29,IF('2. Deuda'!$D$13=Tablas!$B$8,Tablas!AF29,Tablas!AG29))))*$D$18*C56)))</f>
        <v>0</v>
      </c>
      <c r="I56" s="4"/>
      <c r="J56" s="4">
        <f t="shared" si="13"/>
        <v>808246.7537847321</v>
      </c>
      <c r="K56" s="4"/>
      <c r="L56" s="4"/>
      <c r="M56" s="4"/>
      <c r="N56" s="4"/>
      <c r="O56" s="4"/>
      <c r="P56" s="4">
        <f t="shared" si="9"/>
        <v>26727.178225105246</v>
      </c>
      <c r="S56" s="78">
        <f t="shared" si="5"/>
        <v>24673.40157073204</v>
      </c>
      <c r="T56" s="4">
        <f>+IF(SUM($T$41:T55)&gt;=$D$10,0,IF($D$14="Variable",$D$10/$D$25,0))</f>
        <v>0</v>
      </c>
    </row>
    <row r="57" spans="1:20" ht="15" outlineLevel="1">
      <c r="A57" s="4"/>
      <c r="B57" s="34">
        <f t="shared" si="6"/>
        <v>17</v>
      </c>
      <c r="C57" s="4">
        <f t="shared" si="10"/>
        <v>808246.7537847321</v>
      </c>
      <c r="D57" s="4">
        <f t="shared" si="11"/>
        <v>24673.40157073204</v>
      </c>
      <c r="E57" s="4">
        <f t="shared" si="12"/>
        <v>13448.122826464367</v>
      </c>
      <c r="F57" s="4">
        <f t="shared" si="7"/>
        <v>11225.278744267673</v>
      </c>
      <c r="G57" s="38">
        <f t="shared" si="8"/>
        <v>2020.6168844618303</v>
      </c>
      <c r="H57" s="4">
        <f>IF($D$19=Tablas!$I$6,0,IF(J56&lt;=0.49,0,IF($D$17="No",0,IF($D$19=Tablas!$I$5,0.49,IF('2. Deuda'!$D$13=Tablas!$B$6,Tablas!AD30,IF('2. Deuda'!$D$13=Tablas!$B$7,Tablas!AE30,IF('2. Deuda'!$D$13=Tablas!$B$8,Tablas!AF30,Tablas!AG30))))*$D$18*C57)))</f>
        <v>0</v>
      </c>
      <c r="I57" s="4"/>
      <c r="J57" s="4">
        <f t="shared" si="13"/>
        <v>794798.6309582677</v>
      </c>
      <c r="K57" s="4"/>
      <c r="L57" s="4"/>
      <c r="M57" s="4"/>
      <c r="N57" s="4"/>
      <c r="O57" s="4"/>
      <c r="P57" s="4">
        <f t="shared" si="9"/>
        <v>26694.01845519387</v>
      </c>
      <c r="S57" s="78">
        <f t="shared" si="5"/>
        <v>24673.40157073204</v>
      </c>
      <c r="T57" s="4">
        <f>+IF(SUM($T$41:T56)&gt;=$D$10,0,IF($D$14="Variable",$D$10/$D$25,0))</f>
        <v>0</v>
      </c>
    </row>
    <row r="58" spans="1:20" ht="15" outlineLevel="1">
      <c r="A58" s="4"/>
      <c r="B58" s="34">
        <f t="shared" si="6"/>
        <v>18</v>
      </c>
      <c r="C58" s="4">
        <f t="shared" si="10"/>
        <v>794798.6309582677</v>
      </c>
      <c r="D58" s="4">
        <f t="shared" si="11"/>
        <v>24673.40157073204</v>
      </c>
      <c r="E58" s="4">
        <f t="shared" si="12"/>
        <v>13634.896143656579</v>
      </c>
      <c r="F58" s="4">
        <f t="shared" si="7"/>
        <v>11038.50542707546</v>
      </c>
      <c r="G58" s="38">
        <f t="shared" si="8"/>
        <v>1986.9965773956694</v>
      </c>
      <c r="H58" s="4">
        <f>IF($D$19=Tablas!$I$6,0,IF(J57&lt;=0.49,0,IF($D$17="No",0,IF($D$19=Tablas!$I$5,0.49,IF('2. Deuda'!$D$13=Tablas!$B$6,Tablas!AD31,IF('2. Deuda'!$D$13=Tablas!$B$7,Tablas!AE31,IF('2. Deuda'!$D$13=Tablas!$B$8,Tablas!AF31,Tablas!AG31))))*$D$18*C58)))</f>
        <v>0</v>
      </c>
      <c r="I58" s="4"/>
      <c r="J58" s="4">
        <f t="shared" si="13"/>
        <v>781163.7348146111</v>
      </c>
      <c r="K58" s="4"/>
      <c r="L58" s="4"/>
      <c r="M58" s="4"/>
      <c r="N58" s="4"/>
      <c r="O58" s="4"/>
      <c r="P58" s="4">
        <f t="shared" si="9"/>
        <v>26660.398148127708</v>
      </c>
      <c r="S58" s="78">
        <f t="shared" si="5"/>
        <v>24673.40157073204</v>
      </c>
      <c r="T58" s="4">
        <f>+IF(SUM($T$41:T57)&gt;=$D$10,0,IF($D$14="Variable",$D$10/$D$25,0))</f>
        <v>0</v>
      </c>
    </row>
    <row r="59" spans="1:20" ht="15" outlineLevel="1">
      <c r="A59" s="4"/>
      <c r="B59" s="34">
        <f t="shared" si="6"/>
        <v>19</v>
      </c>
      <c r="C59" s="4">
        <f t="shared" si="10"/>
        <v>781163.7348146111</v>
      </c>
      <c r="D59" s="4">
        <f t="shared" si="11"/>
        <v>24673.40157073204</v>
      </c>
      <c r="E59" s="4">
        <f t="shared" si="12"/>
        <v>13824.263449055556</v>
      </c>
      <c r="F59" s="4">
        <f t="shared" si="7"/>
        <v>10849.138121676484</v>
      </c>
      <c r="G59" s="38">
        <f t="shared" si="8"/>
        <v>1952.9093370365279</v>
      </c>
      <c r="H59" s="4">
        <f>IF($D$19=Tablas!$I$6,0,IF(J58&lt;=0.49,0,IF($D$17="No",0,IF($D$19=Tablas!$I$5,0.49,IF('2. Deuda'!$D$13=Tablas!$B$6,Tablas!AD32,IF('2. Deuda'!$D$13=Tablas!$B$7,Tablas!AE32,IF('2. Deuda'!$D$13=Tablas!$B$8,Tablas!AF32,Tablas!AG32))))*$D$18*C59)))</f>
        <v>0</v>
      </c>
      <c r="I59" s="4"/>
      <c r="J59" s="4">
        <f t="shared" si="13"/>
        <v>767339.4713655555</v>
      </c>
      <c r="K59" s="4"/>
      <c r="L59" s="4"/>
      <c r="M59" s="4"/>
      <c r="N59" s="4"/>
      <c r="O59" s="4"/>
      <c r="P59" s="4">
        <f t="shared" si="9"/>
        <v>26626.310907768566</v>
      </c>
      <c r="S59" s="78">
        <f t="shared" si="5"/>
        <v>24673.40157073204</v>
      </c>
      <c r="T59" s="4">
        <f>+IF(SUM($T$41:T58)&gt;=$D$10,0,IF($D$14="Variable",$D$10/$D$25,0))</f>
        <v>0</v>
      </c>
    </row>
    <row r="60" spans="1:20" ht="15" outlineLevel="1">
      <c r="A60" s="4"/>
      <c r="B60" s="34">
        <f t="shared" si="6"/>
        <v>20</v>
      </c>
      <c r="C60" s="4">
        <f t="shared" si="10"/>
        <v>767339.4713655555</v>
      </c>
      <c r="D60" s="4">
        <f t="shared" si="11"/>
        <v>24673.40157073204</v>
      </c>
      <c r="E60" s="4">
        <f t="shared" si="12"/>
        <v>14016.260769085833</v>
      </c>
      <c r="F60" s="4">
        <f t="shared" si="7"/>
        <v>10657.140801646206</v>
      </c>
      <c r="G60" s="38">
        <f t="shared" si="8"/>
        <v>1918.3486784138888</v>
      </c>
      <c r="H60" s="4">
        <f>IF($D$19=Tablas!$I$6,0,IF(J59&lt;=0.49,0,IF($D$17="No",0,IF($D$19=Tablas!$I$5,0.49,IF('2. Deuda'!$D$13=Tablas!$B$6,Tablas!AD33,IF('2. Deuda'!$D$13=Tablas!$B$7,Tablas!AE33,IF('2. Deuda'!$D$13=Tablas!$B$8,Tablas!AF33,Tablas!AG33))))*$D$18*C60)))</f>
        <v>0</v>
      </c>
      <c r="I60" s="4"/>
      <c r="J60" s="4">
        <f t="shared" si="13"/>
        <v>753323.2105964697</v>
      </c>
      <c r="K60" s="4"/>
      <c r="L60" s="4"/>
      <c r="M60" s="4"/>
      <c r="N60" s="4"/>
      <c r="O60" s="4"/>
      <c r="P60" s="4">
        <f t="shared" si="9"/>
        <v>26591.750249145927</v>
      </c>
      <c r="S60" s="78">
        <f t="shared" si="5"/>
        <v>24673.40157073204</v>
      </c>
      <c r="T60" s="4">
        <f>+IF(SUM($T$41:T59)&gt;=$D$10,0,IF($D$14="Variable",$D$10/$D$25,0))</f>
        <v>0</v>
      </c>
    </row>
    <row r="61" spans="1:20" ht="15" outlineLevel="1">
      <c r="A61" s="4"/>
      <c r="B61" s="34">
        <f t="shared" si="6"/>
        <v>21</v>
      </c>
      <c r="C61" s="4">
        <f t="shared" si="10"/>
        <v>753323.2105964697</v>
      </c>
      <c r="D61" s="4">
        <f t="shared" si="11"/>
        <v>24673.40157073204</v>
      </c>
      <c r="E61" s="4">
        <f t="shared" si="12"/>
        <v>14210.924630522433</v>
      </c>
      <c r="F61" s="4">
        <f t="shared" si="7"/>
        <v>10462.476940209606</v>
      </c>
      <c r="G61" s="38">
        <f t="shared" si="8"/>
        <v>1883.3080264911744</v>
      </c>
      <c r="H61" s="4">
        <f>IF($D$19=Tablas!$I$6,0,IF(J60&lt;=0.49,0,IF($D$17="No",0,IF($D$19=Tablas!$I$5,0.49,IF('2. Deuda'!$D$13=Tablas!$B$6,Tablas!AD34,IF('2. Deuda'!$D$13=Tablas!$B$7,Tablas!AE34,IF('2. Deuda'!$D$13=Tablas!$B$8,Tablas!AF34,Tablas!AG34))))*$D$18*C61)))</f>
        <v>0</v>
      </c>
      <c r="I61" s="4"/>
      <c r="J61" s="4">
        <f t="shared" si="13"/>
        <v>739112.2859659473</v>
      </c>
      <c r="K61" s="4"/>
      <c r="L61" s="4"/>
      <c r="M61" s="4"/>
      <c r="N61" s="4"/>
      <c r="O61" s="4"/>
      <c r="P61" s="4">
        <f t="shared" si="9"/>
        <v>26556.709597223213</v>
      </c>
      <c r="S61" s="78">
        <f t="shared" si="5"/>
        <v>24673.40157073204</v>
      </c>
      <c r="T61" s="4">
        <f>+IF(SUM($T$41:T60)&gt;=$D$10,0,IF($D$14="Variable",$D$10/$D$25,0))</f>
        <v>0</v>
      </c>
    </row>
    <row r="62" spans="1:20" ht="15" outlineLevel="1">
      <c r="A62" s="4"/>
      <c r="B62" s="34">
        <f t="shared" si="6"/>
        <v>22</v>
      </c>
      <c r="C62" s="4">
        <f t="shared" si="10"/>
        <v>739112.2859659473</v>
      </c>
      <c r="D62" s="4">
        <f t="shared" si="11"/>
        <v>24673.40157073204</v>
      </c>
      <c r="E62" s="4">
        <f t="shared" si="12"/>
        <v>14408.292067439947</v>
      </c>
      <c r="F62" s="4">
        <f t="shared" si="7"/>
        <v>10265.109503292093</v>
      </c>
      <c r="G62" s="38">
        <f t="shared" si="8"/>
        <v>1847.7807149148684</v>
      </c>
      <c r="H62" s="4">
        <f>IF($D$19=Tablas!$I$6,0,IF(J61&lt;=0.49,0,IF($D$17="No",0,IF($D$19=Tablas!$I$5,0.49,IF('2. Deuda'!$D$13=Tablas!$B$6,Tablas!AD35,IF('2. Deuda'!$D$13=Tablas!$B$7,Tablas!AE35,IF('2. Deuda'!$D$13=Tablas!$B$8,Tablas!AF35,Tablas!AG35))))*$D$18*C62)))</f>
        <v>0</v>
      </c>
      <c r="I62" s="4"/>
      <c r="J62" s="4">
        <f t="shared" si="13"/>
        <v>724703.9938985073</v>
      </c>
      <c r="K62" s="4"/>
      <c r="L62" s="4"/>
      <c r="M62" s="4"/>
      <c r="N62" s="4"/>
      <c r="O62" s="4"/>
      <c r="P62" s="4">
        <f t="shared" si="9"/>
        <v>26521.182285646908</v>
      </c>
      <c r="S62" s="78">
        <f t="shared" si="5"/>
        <v>24673.40157073204</v>
      </c>
      <c r="T62" s="4">
        <f>+IF(SUM($T$41:T61)&gt;=$D$10,0,IF($D$14="Variable",$D$10/$D$25,0))</f>
        <v>0</v>
      </c>
    </row>
    <row r="63" spans="1:20" ht="15" outlineLevel="1">
      <c r="A63" s="4"/>
      <c r="B63" s="34">
        <f t="shared" si="6"/>
        <v>23</v>
      </c>
      <c r="C63" s="4">
        <f t="shared" si="10"/>
        <v>724703.9938985073</v>
      </c>
      <c r="D63" s="4">
        <f t="shared" si="11"/>
        <v>24673.40157073204</v>
      </c>
      <c r="E63" s="4">
        <f t="shared" si="12"/>
        <v>14608.400628258134</v>
      </c>
      <c r="F63" s="4">
        <f t="shared" si="7"/>
        <v>10065.000942473906</v>
      </c>
      <c r="G63" s="38">
        <f t="shared" si="8"/>
        <v>1811.7599847462684</v>
      </c>
      <c r="H63" s="4">
        <f>IF($D$19=Tablas!$I$6,0,IF(J62&lt;=0.49,0,IF($D$17="No",0,IF($D$19=Tablas!$I$5,0.49,IF('2. Deuda'!$D$13=Tablas!$B$6,Tablas!AD36,IF('2. Deuda'!$D$13=Tablas!$B$7,Tablas!AE36,IF('2. Deuda'!$D$13=Tablas!$B$8,Tablas!AF36,Tablas!AG36))))*$D$18*C63)))</f>
        <v>0</v>
      </c>
      <c r="I63" s="4"/>
      <c r="J63" s="4">
        <f t="shared" si="13"/>
        <v>710095.5932702492</v>
      </c>
      <c r="K63" s="4"/>
      <c r="L63" s="4"/>
      <c r="M63" s="4"/>
      <c r="N63" s="4"/>
      <c r="O63" s="4"/>
      <c r="P63" s="4">
        <f t="shared" si="9"/>
        <v>26485.16155547831</v>
      </c>
      <c r="S63" s="78">
        <f t="shared" si="5"/>
        <v>24673.40157073204</v>
      </c>
      <c r="T63" s="4">
        <f>+IF(SUM($T$41:T62)&gt;=$D$10,0,IF($D$14="Variable",$D$10/$D$25,0))</f>
        <v>0</v>
      </c>
    </row>
    <row r="64" spans="1:20" ht="15" outlineLevel="1">
      <c r="A64" s="4"/>
      <c r="B64" s="34">
        <f t="shared" si="6"/>
        <v>24</v>
      </c>
      <c r="C64" s="4">
        <f t="shared" si="10"/>
        <v>710095.5932702492</v>
      </c>
      <c r="D64" s="4">
        <f t="shared" si="11"/>
        <v>24673.40157073204</v>
      </c>
      <c r="E64" s="4">
        <f t="shared" si="12"/>
        <v>14811.288382885365</v>
      </c>
      <c r="F64" s="4">
        <f t="shared" si="7"/>
        <v>9862.113187846675</v>
      </c>
      <c r="G64" s="38">
        <f t="shared" si="8"/>
        <v>1775.238983175623</v>
      </c>
      <c r="H64" s="4">
        <f>IF($D$19=Tablas!$I$6,0,IF(J63&lt;=0.49,0,IF($D$17="No",0,IF($D$19=Tablas!$I$5,0.49,IF('2. Deuda'!$D$13=Tablas!$B$6,Tablas!AD37,IF('2. Deuda'!$D$13=Tablas!$B$7,Tablas!AE37,IF('2. Deuda'!$D$13=Tablas!$B$8,Tablas!AF37,Tablas!AG37))))*$D$18*C64)))</f>
        <v>0</v>
      </c>
      <c r="I64" s="4"/>
      <c r="J64" s="4">
        <f t="shared" si="13"/>
        <v>695284.3048873638</v>
      </c>
      <c r="K64" s="4"/>
      <c r="L64" s="4"/>
      <c r="M64" s="4"/>
      <c r="N64" s="4"/>
      <c r="O64" s="4"/>
      <c r="P64" s="4">
        <f t="shared" si="9"/>
        <v>26448.640553907662</v>
      </c>
      <c r="S64" s="78">
        <f t="shared" si="5"/>
        <v>24673.40157073204</v>
      </c>
      <c r="T64" s="4">
        <f>+IF(SUM($T$41:T63)&gt;=$D$10,0,IF($D$14="Variable",$D$10/$D$25,0))</f>
        <v>0</v>
      </c>
    </row>
    <row r="65" spans="1:20" ht="15" outlineLevel="1">
      <c r="A65" s="4"/>
      <c r="B65" s="34">
        <f t="shared" si="6"/>
        <v>25</v>
      </c>
      <c r="C65" s="4">
        <f t="shared" si="10"/>
        <v>695284.3048873638</v>
      </c>
      <c r="D65" s="4">
        <f t="shared" si="11"/>
        <v>24673.40157073204</v>
      </c>
      <c r="E65" s="4">
        <f t="shared" si="12"/>
        <v>15016.993929961282</v>
      </c>
      <c r="F65" s="4">
        <f t="shared" si="7"/>
        <v>9656.407640770758</v>
      </c>
      <c r="G65" s="38">
        <f t="shared" si="8"/>
        <v>1738.2107622184096</v>
      </c>
      <c r="H65" s="4">
        <f>IF($D$19=Tablas!$I$6,0,IF(J64&lt;=0.49,0,IF($D$17="No",0,IF($D$19=Tablas!$I$5,0.49,IF('2. Deuda'!$D$13=Tablas!$B$6,Tablas!AD38,IF('2. Deuda'!$D$13=Tablas!$B$7,Tablas!AE38,IF('2. Deuda'!$D$13=Tablas!$B$8,Tablas!AF38,Tablas!AG38))))*$D$18*C65)))</f>
        <v>6848.550403140533</v>
      </c>
      <c r="I65" s="4"/>
      <c r="J65" s="4">
        <f t="shared" si="13"/>
        <v>680267.3109574026</v>
      </c>
      <c r="K65" s="4"/>
      <c r="L65" s="4"/>
      <c r="M65" s="4"/>
      <c r="N65" s="4"/>
      <c r="O65" s="4"/>
      <c r="P65" s="4">
        <f t="shared" si="9"/>
        <v>33260.16273609098</v>
      </c>
      <c r="S65" s="78">
        <f t="shared" si="5"/>
        <v>24673.40157073204</v>
      </c>
      <c r="T65" s="4">
        <f>+IF(SUM($T$41:T64)&gt;=$D$10,0,IF($D$14="Variable",$D$10/$D$25,0))</f>
        <v>0</v>
      </c>
    </row>
    <row r="66" spans="1:20" ht="15" outlineLevel="1">
      <c r="A66" s="4"/>
      <c r="B66" s="34">
        <f t="shared" si="6"/>
        <v>26</v>
      </c>
      <c r="C66" s="4">
        <f t="shared" si="10"/>
        <v>680267.3109574026</v>
      </c>
      <c r="D66" s="4">
        <f t="shared" si="11"/>
        <v>24673.40157073204</v>
      </c>
      <c r="E66" s="4">
        <f t="shared" si="12"/>
        <v>15225.556404200042</v>
      </c>
      <c r="F66" s="4">
        <f t="shared" si="7"/>
        <v>9447.845166531997</v>
      </c>
      <c r="G66" s="38">
        <f t="shared" si="8"/>
        <v>1700.6682773935065</v>
      </c>
      <c r="H66" s="4">
        <f>IF($D$19=Tablas!$I$6,0,IF(J65&lt;=0.49,0,IF($D$17="No",0,IF($D$19=Tablas!$I$5,0.49,IF('2. Deuda'!$D$13=Tablas!$B$6,Tablas!AD39,IF('2. Deuda'!$D$13=Tablas!$B$7,Tablas!AE39,IF('2. Deuda'!$D$13=Tablas!$B$8,Tablas!AF39,Tablas!AG39))))*$D$18*C66)))</f>
        <v>0</v>
      </c>
      <c r="I66" s="4"/>
      <c r="J66" s="4">
        <f t="shared" si="13"/>
        <v>665041.7545532025</v>
      </c>
      <c r="K66" s="4"/>
      <c r="L66" s="4"/>
      <c r="M66" s="4"/>
      <c r="N66" s="4"/>
      <c r="O66" s="4"/>
      <c r="P66" s="4">
        <f t="shared" si="9"/>
        <v>26374.069848125546</v>
      </c>
      <c r="S66" s="78">
        <f t="shared" si="5"/>
        <v>24673.40157073204</v>
      </c>
      <c r="T66" s="4">
        <f>+IF(SUM($T$41:T65)&gt;=$D$10,0,IF($D$14="Variable",$D$10/$D$25,0))</f>
        <v>0</v>
      </c>
    </row>
    <row r="67" spans="1:20" ht="15" outlineLevel="1">
      <c r="A67" s="4"/>
      <c r="B67" s="34">
        <f t="shared" si="6"/>
        <v>27</v>
      </c>
      <c r="C67" s="4">
        <f t="shared" si="10"/>
        <v>665041.7545532025</v>
      </c>
      <c r="D67" s="4">
        <f t="shared" si="11"/>
        <v>24673.40157073204</v>
      </c>
      <c r="E67" s="4">
        <f t="shared" si="12"/>
        <v>15437.015483835561</v>
      </c>
      <c r="F67" s="4">
        <f t="shared" si="7"/>
        <v>9236.386086896478</v>
      </c>
      <c r="G67" s="38">
        <f t="shared" si="8"/>
        <v>1662.6043863830064</v>
      </c>
      <c r="H67" s="4">
        <f>IF($D$19=Tablas!$I$6,0,IF(J66&lt;=0.49,0,IF($D$17="No",0,IF($D$19=Tablas!$I$5,0.49,IF('2. Deuda'!$D$13=Tablas!$B$6,Tablas!AD40,IF('2. Deuda'!$D$13=Tablas!$B$7,Tablas!AE40,IF('2. Deuda'!$D$13=Tablas!$B$8,Tablas!AF40,Tablas!AG40))))*$D$18*C67)))</f>
        <v>0</v>
      </c>
      <c r="I67" s="4"/>
      <c r="J67" s="4">
        <f t="shared" si="13"/>
        <v>649604.739069367</v>
      </c>
      <c r="K67" s="4"/>
      <c r="L67" s="4"/>
      <c r="M67" s="4"/>
      <c r="N67" s="4"/>
      <c r="O67" s="4"/>
      <c r="P67" s="4">
        <f t="shared" si="9"/>
        <v>26336.005957115045</v>
      </c>
      <c r="S67" s="78">
        <f t="shared" si="5"/>
        <v>24673.40157073204</v>
      </c>
      <c r="T67" s="4">
        <f>+IF(SUM($T$41:T66)&gt;=$D$10,0,IF($D$14="Variable",$D$10/$D$25,0))</f>
        <v>0</v>
      </c>
    </row>
    <row r="68" spans="1:20" ht="15" outlineLevel="1">
      <c r="A68" s="4"/>
      <c r="B68" s="34">
        <f t="shared" si="6"/>
        <v>28</v>
      </c>
      <c r="C68" s="4">
        <f t="shared" si="10"/>
        <v>649604.739069367</v>
      </c>
      <c r="D68" s="4">
        <f t="shared" si="11"/>
        <v>24673.40157073204</v>
      </c>
      <c r="E68" s="4">
        <f t="shared" si="12"/>
        <v>15651.411398170138</v>
      </c>
      <c r="F68" s="4">
        <f t="shared" si="7"/>
        <v>9021.990172561902</v>
      </c>
      <c r="G68" s="38">
        <f t="shared" si="8"/>
        <v>1624.0118476734174</v>
      </c>
      <c r="H68" s="4">
        <f>IF($D$19=Tablas!$I$6,0,IF(J67&lt;=0.49,0,IF($D$17="No",0,IF($D$19=Tablas!$I$5,0.49,IF('2. Deuda'!$D$13=Tablas!$B$6,Tablas!AD41,IF('2. Deuda'!$D$13=Tablas!$B$7,Tablas!AE41,IF('2. Deuda'!$D$13=Tablas!$B$8,Tablas!AF41,Tablas!AG41))))*$D$18*C68)))</f>
        <v>0</v>
      </c>
      <c r="I68" s="4"/>
      <c r="J68" s="4">
        <f t="shared" si="13"/>
        <v>633953.3276711968</v>
      </c>
      <c r="K68" s="4"/>
      <c r="L68" s="4"/>
      <c r="M68" s="4"/>
      <c r="N68" s="4"/>
      <c r="O68" s="4"/>
      <c r="P68" s="4">
        <f t="shared" si="9"/>
        <v>26297.413418405456</v>
      </c>
      <c r="S68" s="78">
        <f t="shared" si="5"/>
        <v>24673.40157073204</v>
      </c>
      <c r="T68" s="4">
        <f>+IF(SUM($T$41:T67)&gt;=$D$10,0,IF($D$14="Variable",$D$10/$D$25,0))</f>
        <v>0</v>
      </c>
    </row>
    <row r="69" spans="1:20" ht="15" outlineLevel="1">
      <c r="A69" s="4"/>
      <c r="B69" s="34">
        <f t="shared" si="6"/>
        <v>29</v>
      </c>
      <c r="C69" s="4">
        <f t="shared" si="10"/>
        <v>633953.3276711968</v>
      </c>
      <c r="D69" s="4">
        <f t="shared" si="11"/>
        <v>24673.40157073204</v>
      </c>
      <c r="E69" s="4">
        <f t="shared" si="12"/>
        <v>15868.784935227932</v>
      </c>
      <c r="F69" s="4">
        <f t="shared" si="7"/>
        <v>8804.616635504108</v>
      </c>
      <c r="G69" s="38">
        <f t="shared" si="8"/>
        <v>1584.883319177992</v>
      </c>
      <c r="H69" s="4">
        <f>IF($D$19=Tablas!$I$6,0,IF(J68&lt;=0.49,0,IF($D$17="No",0,IF($D$19=Tablas!$I$5,0.49,IF('2. Deuda'!$D$13=Tablas!$B$6,Tablas!AD42,IF('2. Deuda'!$D$13=Tablas!$B$7,Tablas!AE42,IF('2. Deuda'!$D$13=Tablas!$B$8,Tablas!AF42,Tablas!AG42))))*$D$18*C69)))</f>
        <v>0</v>
      </c>
      <c r="I69" s="4"/>
      <c r="J69" s="4">
        <f t="shared" si="13"/>
        <v>618084.5427359688</v>
      </c>
      <c r="K69" s="4"/>
      <c r="L69" s="4"/>
      <c r="M69" s="4"/>
      <c r="N69" s="4"/>
      <c r="O69" s="4"/>
      <c r="P69" s="4">
        <f t="shared" si="9"/>
        <v>26258.28488991003</v>
      </c>
      <c r="S69" s="78">
        <f t="shared" si="5"/>
        <v>24673.40157073204</v>
      </c>
      <c r="T69" s="4">
        <f>+IF(SUM($T$41:T68)&gt;=$D$10,0,IF($D$14="Variable",$D$10/$D$25,0))</f>
        <v>0</v>
      </c>
    </row>
    <row r="70" spans="1:20" ht="15" outlineLevel="1">
      <c r="A70" s="4"/>
      <c r="B70" s="34">
        <f t="shared" si="6"/>
        <v>30</v>
      </c>
      <c r="C70" s="4">
        <f t="shared" si="10"/>
        <v>618084.5427359688</v>
      </c>
      <c r="D70" s="4">
        <f t="shared" si="11"/>
        <v>24673.40157073204</v>
      </c>
      <c r="E70" s="4">
        <f t="shared" si="12"/>
        <v>16089.177449514742</v>
      </c>
      <c r="F70" s="4">
        <f t="shared" si="7"/>
        <v>8584.224121217298</v>
      </c>
      <c r="G70" s="38">
        <f t="shared" si="8"/>
        <v>1545.211356839922</v>
      </c>
      <c r="H70" s="4">
        <f>IF($D$19=Tablas!$I$6,0,IF(J69&lt;=0.49,0,IF($D$17="No",0,IF($D$19=Tablas!$I$5,0.49,IF('2. Deuda'!$D$13=Tablas!$B$6,Tablas!AD43,IF('2. Deuda'!$D$13=Tablas!$B$7,Tablas!AE43,IF('2. Deuda'!$D$13=Tablas!$B$8,Tablas!AF43,Tablas!AG43))))*$D$18*C70)))</f>
        <v>0</v>
      </c>
      <c r="I70" s="4"/>
      <c r="J70" s="4">
        <f t="shared" si="13"/>
        <v>601995.3652864541</v>
      </c>
      <c r="K70" s="4"/>
      <c r="L70" s="4"/>
      <c r="M70" s="4"/>
      <c r="N70" s="4"/>
      <c r="O70" s="4"/>
      <c r="P70" s="4">
        <f t="shared" si="9"/>
        <v>26218.61292757196</v>
      </c>
      <c r="S70" s="78">
        <f t="shared" si="5"/>
        <v>24673.40157073204</v>
      </c>
      <c r="T70" s="4">
        <f>+IF(SUM($T$41:T69)&gt;=$D$10,0,IF($D$14="Variable",$D$10/$D$25,0))</f>
        <v>0</v>
      </c>
    </row>
    <row r="71" spans="1:20" ht="15" outlineLevel="1">
      <c r="A71" s="4"/>
      <c r="B71" s="34">
        <f t="shared" si="6"/>
        <v>31</v>
      </c>
      <c r="C71" s="4">
        <f t="shared" si="10"/>
        <v>601995.3652864541</v>
      </c>
      <c r="D71" s="4">
        <f t="shared" si="11"/>
        <v>24673.40157073204</v>
      </c>
      <c r="E71" s="4">
        <f t="shared" si="12"/>
        <v>16312.630869885536</v>
      </c>
      <c r="F71" s="4">
        <f t="shared" si="7"/>
        <v>8360.770700846504</v>
      </c>
      <c r="G71" s="38">
        <f t="shared" si="8"/>
        <v>1504.9884132161353</v>
      </c>
      <c r="H71" s="4">
        <f>IF($D$19=Tablas!$I$6,0,IF(J70&lt;=0.49,0,IF($D$17="No",0,IF($D$19=Tablas!$I$5,0.49,IF('2. Deuda'!$D$13=Tablas!$B$6,Tablas!AD44,IF('2. Deuda'!$D$13=Tablas!$B$7,Tablas!AE44,IF('2. Deuda'!$D$13=Tablas!$B$8,Tablas!AF44,Tablas!AG44))))*$D$18*C71)))</f>
        <v>0</v>
      </c>
      <c r="I71" s="4"/>
      <c r="J71" s="4">
        <f t="shared" si="13"/>
        <v>585682.7344165685</v>
      </c>
      <c r="K71" s="4"/>
      <c r="L71" s="4"/>
      <c r="M71" s="4"/>
      <c r="N71" s="4"/>
      <c r="O71" s="4"/>
      <c r="P71" s="4">
        <f t="shared" si="9"/>
        <v>26178.389983948175</v>
      </c>
      <c r="S71" s="78">
        <f t="shared" si="5"/>
        <v>24673.40157073204</v>
      </c>
      <c r="T71" s="4">
        <f>+IF(SUM($T$41:T70)&gt;=$D$10,0,IF($D$14="Variable",$D$10/$D$25,0))</f>
        <v>0</v>
      </c>
    </row>
    <row r="72" spans="1:20" ht="15" outlineLevel="1">
      <c r="A72" s="4"/>
      <c r="B72" s="34">
        <f t="shared" si="6"/>
        <v>32</v>
      </c>
      <c r="C72" s="4">
        <f t="shared" si="10"/>
        <v>585682.7344165685</v>
      </c>
      <c r="D72" s="4">
        <f t="shared" si="11"/>
        <v>24673.40157073204</v>
      </c>
      <c r="E72" s="4">
        <f t="shared" si="12"/>
        <v>16539.18770752126</v>
      </c>
      <c r="F72" s="4">
        <f t="shared" si="7"/>
        <v>8134.213863210777</v>
      </c>
      <c r="G72" s="38">
        <f t="shared" si="8"/>
        <v>1464.2068360414214</v>
      </c>
      <c r="H72" s="4">
        <f>IF($D$19=Tablas!$I$6,0,IF(J71&lt;=0.49,0,IF($D$17="No",0,IF($D$19=Tablas!$I$5,0.49,IF('2. Deuda'!$D$13=Tablas!$B$6,Tablas!AD45,IF('2. Deuda'!$D$13=Tablas!$B$7,Tablas!AE45,IF('2. Deuda'!$D$13=Tablas!$B$8,Tablas!AF45,Tablas!AG45))))*$D$18*C72)))</f>
        <v>0</v>
      </c>
      <c r="I72" s="4"/>
      <c r="J72" s="4">
        <f t="shared" si="13"/>
        <v>569143.5467090473</v>
      </c>
      <c r="K72" s="4"/>
      <c r="L72" s="4"/>
      <c r="M72" s="4"/>
      <c r="N72" s="4"/>
      <c r="O72" s="4"/>
      <c r="P72" s="4">
        <f t="shared" si="9"/>
        <v>26137.608406773463</v>
      </c>
      <c r="S72" s="78">
        <f t="shared" si="5"/>
        <v>24673.40157073204</v>
      </c>
      <c r="T72" s="4">
        <f>+IF(SUM($T$41:T71)&gt;=$D$10,0,IF($D$14="Variable",$D$10/$D$25,0))</f>
        <v>0</v>
      </c>
    </row>
    <row r="73" spans="1:20" ht="15" outlineLevel="1">
      <c r="A73" s="4"/>
      <c r="B73" s="34">
        <f t="shared" si="6"/>
        <v>33</v>
      </c>
      <c r="C73" s="4">
        <f t="shared" si="10"/>
        <v>569143.5467090473</v>
      </c>
      <c r="D73" s="4">
        <f t="shared" si="11"/>
        <v>24673.40157073204</v>
      </c>
      <c r="E73" s="4">
        <f t="shared" si="12"/>
        <v>16768.891064016447</v>
      </c>
      <c r="F73" s="4">
        <f t="shared" si="7"/>
        <v>7904.510506715591</v>
      </c>
      <c r="G73" s="38">
        <f t="shared" si="8"/>
        <v>1422.8588667726183</v>
      </c>
      <c r="H73" s="4">
        <f>IF($D$19=Tablas!$I$6,0,IF(J72&lt;=0.49,0,IF($D$17="No",0,IF($D$19=Tablas!$I$5,0.49,IF('2. Deuda'!$D$13=Tablas!$B$6,Tablas!AD46,IF('2. Deuda'!$D$13=Tablas!$B$7,Tablas!AE46,IF('2. Deuda'!$D$13=Tablas!$B$8,Tablas!AF46,Tablas!AG46))))*$D$18*C73)))</f>
        <v>0</v>
      </c>
      <c r="I73" s="4"/>
      <c r="J73" s="4">
        <f t="shared" si="13"/>
        <v>552374.6556450308</v>
      </c>
      <c r="K73" s="4"/>
      <c r="L73" s="4"/>
      <c r="M73" s="4"/>
      <c r="N73" s="4"/>
      <c r="O73" s="4"/>
      <c r="P73" s="4">
        <f t="shared" si="9"/>
        <v>26096.260437504654</v>
      </c>
      <c r="S73" s="78">
        <f t="shared" si="5"/>
        <v>24673.40157073204</v>
      </c>
      <c r="T73" s="4">
        <f>+IF(SUM($T$41:T72)&gt;=$D$10,0,IF($D$14="Variable",$D$10/$D$25,0))</f>
        <v>0</v>
      </c>
    </row>
    <row r="74" spans="1:20" ht="15" outlineLevel="1">
      <c r="A74" s="4"/>
      <c r="B74" s="34">
        <f t="shared" si="6"/>
        <v>34</v>
      </c>
      <c r="C74" s="4">
        <f t="shared" si="10"/>
        <v>552374.6556450308</v>
      </c>
      <c r="D74" s="4">
        <f t="shared" si="11"/>
        <v>24673.40157073204</v>
      </c>
      <c r="E74" s="4">
        <f t="shared" si="12"/>
        <v>17001.784639579117</v>
      </c>
      <c r="F74" s="4">
        <f t="shared" si="7"/>
        <v>7671.616931152924</v>
      </c>
      <c r="G74" s="38">
        <f t="shared" si="8"/>
        <v>1380.936639112577</v>
      </c>
      <c r="H74" s="4">
        <f>IF($D$19=Tablas!$I$6,0,IF(J73&lt;=0.49,0,IF($D$17="No",0,IF($D$19=Tablas!$I$5,0.49,IF('2. Deuda'!$D$13=Tablas!$B$6,Tablas!AD47,IF('2. Deuda'!$D$13=Tablas!$B$7,Tablas!AE47,IF('2. Deuda'!$D$13=Tablas!$B$8,Tablas!AF47,Tablas!AG47))))*$D$18*C74)))</f>
        <v>0</v>
      </c>
      <c r="I74" s="4"/>
      <c r="J74" s="4">
        <f t="shared" si="13"/>
        <v>535372.8710054517</v>
      </c>
      <c r="K74" s="4"/>
      <c r="L74" s="4"/>
      <c r="M74" s="4"/>
      <c r="N74" s="4"/>
      <c r="O74" s="4"/>
      <c r="P74" s="4">
        <f t="shared" si="9"/>
        <v>26054.338209844616</v>
      </c>
      <c r="S74" s="78">
        <f t="shared" si="5"/>
        <v>24673.40157073204</v>
      </c>
      <c r="T74" s="4">
        <f>+IF(SUM($T$41:T73)&gt;=$D$10,0,IF($D$14="Variable",$D$10/$D$25,0))</f>
        <v>0</v>
      </c>
    </row>
    <row r="75" spans="1:20" ht="15" outlineLevel="1">
      <c r="A75" s="4"/>
      <c r="B75" s="34">
        <f t="shared" si="6"/>
        <v>35</v>
      </c>
      <c r="C75" s="4">
        <f t="shared" si="10"/>
        <v>535372.8710054517</v>
      </c>
      <c r="D75" s="4">
        <f t="shared" si="11"/>
        <v>24673.40157073204</v>
      </c>
      <c r="E75" s="4">
        <f t="shared" si="12"/>
        <v>17237.912741344575</v>
      </c>
      <c r="F75" s="4">
        <f t="shared" si="7"/>
        <v>7435.488829387464</v>
      </c>
      <c r="G75" s="38">
        <f t="shared" si="8"/>
        <v>1338.432177513629</v>
      </c>
      <c r="H75" s="4">
        <f>IF($D$19=Tablas!$I$6,0,IF(J74&lt;=0.49,0,IF($D$17="No",0,IF($D$19=Tablas!$I$5,0.49,IF('2. Deuda'!$D$13=Tablas!$B$6,Tablas!AD48,IF('2. Deuda'!$D$13=Tablas!$B$7,Tablas!AE48,IF('2. Deuda'!$D$13=Tablas!$B$8,Tablas!AF48,Tablas!AG48))))*$D$18*C75)))</f>
        <v>0</v>
      </c>
      <c r="I75" s="4"/>
      <c r="J75" s="4">
        <f t="shared" si="13"/>
        <v>518134.95826410706</v>
      </c>
      <c r="K75" s="4"/>
      <c r="L75" s="4"/>
      <c r="M75" s="4"/>
      <c r="N75" s="4"/>
      <c r="O75" s="4"/>
      <c r="P75" s="4">
        <f t="shared" si="9"/>
        <v>26011.83374824567</v>
      </c>
      <c r="S75" s="78">
        <f t="shared" si="5"/>
        <v>24673.40157073204</v>
      </c>
      <c r="T75" s="4">
        <f>+IF(SUM($T$41:T74)&gt;=$D$10,0,IF($D$14="Variable",$D$10/$D$25,0))</f>
        <v>0</v>
      </c>
    </row>
    <row r="76" spans="1:20" ht="15" outlineLevel="1">
      <c r="A76" s="4"/>
      <c r="B76" s="34">
        <f t="shared" si="6"/>
        <v>36</v>
      </c>
      <c r="C76" s="4">
        <f t="shared" si="10"/>
        <v>518134.95826410706</v>
      </c>
      <c r="D76" s="4">
        <f t="shared" si="11"/>
        <v>24673.40157073204</v>
      </c>
      <c r="E76" s="4">
        <f t="shared" si="12"/>
        <v>17477.32029180471</v>
      </c>
      <c r="F76" s="4">
        <f t="shared" si="7"/>
        <v>7196.081278927331</v>
      </c>
      <c r="G76" s="38">
        <f t="shared" si="8"/>
        <v>1295.3373956602677</v>
      </c>
      <c r="H76" s="4">
        <f>IF($D$19=Tablas!$I$6,0,IF(J75&lt;=0.49,0,IF($D$17="No",0,IF($D$19=Tablas!$I$5,0.49,IF('2. Deuda'!$D$13=Tablas!$B$6,Tablas!AD49,IF('2. Deuda'!$D$13=Tablas!$B$7,Tablas!AE49,IF('2. Deuda'!$D$13=Tablas!$B$8,Tablas!AF49,Tablas!AG49))))*$D$18*C76)))</f>
        <v>0</v>
      </c>
      <c r="I76" s="4"/>
      <c r="J76" s="4">
        <f t="shared" si="13"/>
        <v>500657.6379723023</v>
      </c>
      <c r="K76" s="4"/>
      <c r="L76" s="4"/>
      <c r="M76" s="4"/>
      <c r="N76" s="4"/>
      <c r="O76" s="4"/>
      <c r="P76" s="4">
        <f t="shared" si="9"/>
        <v>25968.73896639231</v>
      </c>
      <c r="S76" s="78">
        <f t="shared" si="5"/>
        <v>24673.40157073204</v>
      </c>
      <c r="T76" s="4">
        <f>+IF(SUM($T$41:T75)&gt;=$D$10,0,IF($D$14="Variable",$D$10/$D$25,0))</f>
        <v>0</v>
      </c>
    </row>
    <row r="77" spans="1:20" ht="15" outlineLevel="1">
      <c r="A77" s="4"/>
      <c r="B77" s="34">
        <f t="shared" si="6"/>
        <v>37</v>
      </c>
      <c r="C77" s="4">
        <f t="shared" si="10"/>
        <v>500657.6379723023</v>
      </c>
      <c r="D77" s="4">
        <f t="shared" si="11"/>
        <v>24673.40157073204</v>
      </c>
      <c r="E77" s="4">
        <f t="shared" si="12"/>
        <v>17720.05283735429</v>
      </c>
      <c r="F77" s="4">
        <f t="shared" si="7"/>
        <v>6953.34873337775</v>
      </c>
      <c r="G77" s="38">
        <f t="shared" si="8"/>
        <v>1251.644094930756</v>
      </c>
      <c r="H77" s="4">
        <f>IF($D$19=Tablas!$I$6,0,IF(J76&lt;=0.49,0,IF($D$17="No",0,IF($D$19=Tablas!$I$5,0.49,IF('2. Deuda'!$D$13=Tablas!$B$6,Tablas!AD50,IF('2. Deuda'!$D$13=Tablas!$B$7,Tablas!AE50,IF('2. Deuda'!$D$13=Tablas!$B$8,Tablas!AF50,Tablas!AG50))))*$D$18*C77)))</f>
        <v>4931.477734027178</v>
      </c>
      <c r="I77" s="4"/>
      <c r="J77" s="4">
        <f t="shared" si="13"/>
        <v>482937.585134948</v>
      </c>
      <c r="K77" s="4"/>
      <c r="L77" s="4"/>
      <c r="M77" s="4"/>
      <c r="N77" s="4"/>
      <c r="O77" s="4"/>
      <c r="P77" s="4">
        <f t="shared" si="9"/>
        <v>30856.523399689977</v>
      </c>
      <c r="S77" s="78">
        <f t="shared" si="5"/>
        <v>24673.40157073204</v>
      </c>
      <c r="T77" s="4">
        <f>+IF(SUM($T$41:T76)&gt;=$D$10,0,IF($D$14="Variable",$D$10/$D$25,0))</f>
        <v>0</v>
      </c>
    </row>
    <row r="78" spans="1:20" ht="15" outlineLevel="1">
      <c r="A78" s="4"/>
      <c r="B78" s="34">
        <f t="shared" si="6"/>
        <v>38</v>
      </c>
      <c r="C78" s="4">
        <f t="shared" si="10"/>
        <v>482937.585134948</v>
      </c>
      <c r="D78" s="4">
        <f t="shared" si="11"/>
        <v>24673.40157073204</v>
      </c>
      <c r="E78" s="4">
        <f t="shared" si="12"/>
        <v>17966.156556956026</v>
      </c>
      <c r="F78" s="4">
        <f t="shared" si="7"/>
        <v>6707.245013776012</v>
      </c>
      <c r="G78" s="38">
        <f t="shared" si="8"/>
        <v>1207.34396283737</v>
      </c>
      <c r="H78" s="4">
        <f>IF($D$19=Tablas!$I$6,0,IF(J77&lt;=0.49,0,IF($D$17="No",0,IF($D$19=Tablas!$I$5,0.49,IF('2. Deuda'!$D$13=Tablas!$B$6,Tablas!AD51,IF('2. Deuda'!$D$13=Tablas!$B$7,Tablas!AE51,IF('2. Deuda'!$D$13=Tablas!$B$8,Tablas!AF51,Tablas!AG51))))*$D$18*C78)))</f>
        <v>0</v>
      </c>
      <c r="I78" s="4"/>
      <c r="J78" s="4">
        <f t="shared" si="13"/>
        <v>464971.428577992</v>
      </c>
      <c r="K78" s="4"/>
      <c r="L78" s="4"/>
      <c r="M78" s="4"/>
      <c r="N78" s="4"/>
      <c r="O78" s="4"/>
      <c r="P78" s="4">
        <f t="shared" si="9"/>
        <v>25880.745533569407</v>
      </c>
      <c r="S78" s="78">
        <f t="shared" si="5"/>
        <v>24673.40157073204</v>
      </c>
      <c r="T78" s="4">
        <f>+IF(SUM($T$41:T77)&gt;=$D$10,0,IF($D$14="Variable",$D$10/$D$25,0))</f>
        <v>0</v>
      </c>
    </row>
    <row r="79" spans="1:20" ht="15" outlineLevel="1">
      <c r="A79" s="4"/>
      <c r="B79" s="34">
        <f t="shared" si="6"/>
        <v>39</v>
      </c>
      <c r="C79" s="4">
        <f t="shared" si="10"/>
        <v>464971.428577992</v>
      </c>
      <c r="D79" s="4">
        <f t="shared" si="11"/>
        <v>24673.40157073204</v>
      </c>
      <c r="E79" s="4">
        <f t="shared" si="12"/>
        <v>18215.67827092594</v>
      </c>
      <c r="F79" s="4">
        <f t="shared" si="7"/>
        <v>6457.7232998061</v>
      </c>
      <c r="G79" s="38">
        <f t="shared" si="8"/>
        <v>1162.42857144498</v>
      </c>
      <c r="H79" s="4">
        <f>IF($D$19=Tablas!$I$6,0,IF(J78&lt;=0.49,0,IF($D$17="No",0,IF($D$19=Tablas!$I$5,0.49,IF('2. Deuda'!$D$13=Tablas!$B$6,Tablas!AD52,IF('2. Deuda'!$D$13=Tablas!$B$7,Tablas!AE52,IF('2. Deuda'!$D$13=Tablas!$B$8,Tablas!AF52,Tablas!AG52))))*$D$18*C79)))</f>
        <v>0</v>
      </c>
      <c r="I79" s="4"/>
      <c r="J79" s="4">
        <f t="shared" si="13"/>
        <v>446755.7503070661</v>
      </c>
      <c r="K79" s="4"/>
      <c r="L79" s="4"/>
      <c r="M79" s="4"/>
      <c r="N79" s="4"/>
      <c r="O79" s="4"/>
      <c r="P79" s="4">
        <f t="shared" si="9"/>
        <v>25835.83014217702</v>
      </c>
      <c r="S79" s="78">
        <f t="shared" si="5"/>
        <v>24673.40157073204</v>
      </c>
      <c r="T79" s="4">
        <f>+IF(SUM($T$41:T78)&gt;=$D$10,0,IF($D$14="Variable",$D$10/$D$25,0))</f>
        <v>0</v>
      </c>
    </row>
    <row r="80" spans="1:20" ht="15" outlineLevel="1">
      <c r="A80" s="4"/>
      <c r="B80" s="34">
        <f t="shared" si="6"/>
        <v>40</v>
      </c>
      <c r="C80" s="4">
        <f t="shared" si="10"/>
        <v>446755.7503070661</v>
      </c>
      <c r="D80" s="4">
        <f t="shared" si="11"/>
        <v>24673.40157073204</v>
      </c>
      <c r="E80" s="4">
        <f t="shared" si="12"/>
        <v>18468.665449840737</v>
      </c>
      <c r="F80" s="4">
        <f t="shared" si="7"/>
        <v>6204.736120891301</v>
      </c>
      <c r="G80" s="38">
        <f t="shared" si="8"/>
        <v>1116.8893757676651</v>
      </c>
      <c r="H80" s="4">
        <f>IF($D$19=Tablas!$I$6,0,IF(J79&lt;=0.49,0,IF($D$17="No",0,IF($D$19=Tablas!$I$5,0.49,IF('2. Deuda'!$D$13=Tablas!$B$6,Tablas!AD53,IF('2. Deuda'!$D$13=Tablas!$B$7,Tablas!AE53,IF('2. Deuda'!$D$13=Tablas!$B$8,Tablas!AF53,Tablas!AG53))))*$D$18*C80)))</f>
        <v>0</v>
      </c>
      <c r="I80" s="4"/>
      <c r="J80" s="4">
        <f t="shared" si="13"/>
        <v>428287.08485722536</v>
      </c>
      <c r="K80" s="4"/>
      <c r="L80" s="4"/>
      <c r="M80" s="4"/>
      <c r="N80" s="4"/>
      <c r="O80" s="4"/>
      <c r="P80" s="4">
        <f t="shared" si="9"/>
        <v>25790.2909464997</v>
      </c>
      <c r="S80" s="78">
        <f t="shared" si="5"/>
        <v>24673.40157073204</v>
      </c>
      <c r="T80" s="4">
        <f>+IF(SUM($T$41:T79)&gt;=$D$10,0,IF($D$14="Variable",$D$10/$D$25,0))</f>
        <v>0</v>
      </c>
    </row>
    <row r="81" spans="1:20" ht="15" outlineLevel="1">
      <c r="A81" s="4"/>
      <c r="B81" s="34">
        <f t="shared" si="6"/>
        <v>41</v>
      </c>
      <c r="C81" s="4">
        <f t="shared" si="10"/>
        <v>428287.08485722536</v>
      </c>
      <c r="D81" s="4">
        <f t="shared" si="11"/>
        <v>24673.40157073204</v>
      </c>
      <c r="E81" s="4">
        <f t="shared" si="12"/>
        <v>18725.166223568936</v>
      </c>
      <c r="F81" s="4">
        <f t="shared" si="7"/>
        <v>5948.235347163103</v>
      </c>
      <c r="G81" s="38">
        <f t="shared" si="8"/>
        <v>1070.7177121430634</v>
      </c>
      <c r="H81" s="4">
        <f>IF($D$19=Tablas!$I$6,0,IF(J80&lt;=0.49,0,IF($D$17="No",0,IF($D$19=Tablas!$I$5,0.49,IF('2. Deuda'!$D$13=Tablas!$B$6,Tablas!AD54,IF('2. Deuda'!$D$13=Tablas!$B$7,Tablas!AE54,IF('2. Deuda'!$D$13=Tablas!$B$8,Tablas!AF54,Tablas!AG54))))*$D$18*C81)))</f>
        <v>0</v>
      </c>
      <c r="I81" s="4"/>
      <c r="J81" s="4">
        <f t="shared" si="13"/>
        <v>409561.9186336564</v>
      </c>
      <c r="K81" s="4"/>
      <c r="L81" s="4"/>
      <c r="M81" s="4"/>
      <c r="N81" s="4"/>
      <c r="O81" s="4"/>
      <c r="P81" s="4">
        <f t="shared" si="9"/>
        <v>25744.119282875105</v>
      </c>
      <c r="S81" s="78">
        <f t="shared" si="5"/>
        <v>24673.40157073204</v>
      </c>
      <c r="T81" s="4">
        <f>+IF(SUM($T$41:T80)&gt;=$D$10,0,IF($D$14="Variable",$D$10/$D$25,0))</f>
        <v>0</v>
      </c>
    </row>
    <row r="82" spans="1:20" ht="15" outlineLevel="1">
      <c r="A82" s="4"/>
      <c r="B82" s="34">
        <f t="shared" si="6"/>
        <v>42</v>
      </c>
      <c r="C82" s="4">
        <f t="shared" si="10"/>
        <v>409561.9186336564</v>
      </c>
      <c r="D82" s="4">
        <f t="shared" si="11"/>
        <v>24673.40157073204</v>
      </c>
      <c r="E82" s="4">
        <f t="shared" si="12"/>
        <v>18985.229390427372</v>
      </c>
      <c r="F82" s="4">
        <f t="shared" si="7"/>
        <v>5688.172180304668</v>
      </c>
      <c r="G82" s="38">
        <f t="shared" si="8"/>
        <v>1023.9047965841411</v>
      </c>
      <c r="H82" s="4">
        <f>IF($D$19=Tablas!$I$6,0,IF(J81&lt;=0.49,0,IF($D$17="No",0,IF($D$19=Tablas!$I$5,0.49,IF('2. Deuda'!$D$13=Tablas!$B$6,Tablas!AD55,IF('2. Deuda'!$D$13=Tablas!$B$7,Tablas!AE55,IF('2. Deuda'!$D$13=Tablas!$B$8,Tablas!AF55,Tablas!AG55))))*$D$18*C82)))</f>
        <v>0</v>
      </c>
      <c r="I82" s="4"/>
      <c r="J82" s="4">
        <f t="shared" si="13"/>
        <v>390576.68924322905</v>
      </c>
      <c r="K82" s="4"/>
      <c r="L82" s="4"/>
      <c r="M82" s="4"/>
      <c r="N82" s="4"/>
      <c r="O82" s="4"/>
      <c r="P82" s="4">
        <f t="shared" si="9"/>
        <v>25697.30636731618</v>
      </c>
      <c r="S82" s="78">
        <f t="shared" si="5"/>
        <v>24673.40157073204</v>
      </c>
      <c r="T82" s="4">
        <f>+IF(SUM($T$41:T81)&gt;=$D$10,0,IF($D$14="Variable",$D$10/$D$25,0))</f>
        <v>0</v>
      </c>
    </row>
    <row r="83" spans="1:20" ht="15" outlineLevel="1">
      <c r="A83" s="4"/>
      <c r="B83" s="34">
        <f t="shared" si="6"/>
        <v>43</v>
      </c>
      <c r="C83" s="4">
        <f t="shared" si="10"/>
        <v>390576.68924322905</v>
      </c>
      <c r="D83" s="4">
        <f t="shared" si="11"/>
        <v>24673.40157073204</v>
      </c>
      <c r="E83" s="4">
        <f t="shared" si="12"/>
        <v>19248.904426464906</v>
      </c>
      <c r="F83" s="4">
        <f t="shared" si="7"/>
        <v>5424.497144267132</v>
      </c>
      <c r="G83" s="38">
        <f t="shared" si="8"/>
        <v>976.4417231080727</v>
      </c>
      <c r="H83" s="4">
        <f>IF($D$19=Tablas!$I$6,0,IF(J82&lt;=0.49,0,IF($D$17="No",0,IF($D$19=Tablas!$I$5,0.49,IF('2. Deuda'!$D$13=Tablas!$B$6,Tablas!AD56,IF('2. Deuda'!$D$13=Tablas!$B$7,Tablas!AE56,IF('2. Deuda'!$D$13=Tablas!$B$8,Tablas!AF56,Tablas!AG56))))*$D$18*C83)))</f>
        <v>0</v>
      </c>
      <c r="I83" s="4"/>
      <c r="J83" s="4">
        <f t="shared" si="13"/>
        <v>371327.7848167641</v>
      </c>
      <c r="K83" s="4"/>
      <c r="L83" s="4"/>
      <c r="M83" s="4"/>
      <c r="N83" s="4"/>
      <c r="O83" s="4"/>
      <c r="P83" s="4">
        <f t="shared" si="9"/>
        <v>25649.84329384011</v>
      </c>
      <c r="S83" s="78">
        <f t="shared" si="5"/>
        <v>24673.40157073204</v>
      </c>
      <c r="T83" s="4">
        <f>+IF(SUM($T$41:T82)&gt;=$D$10,0,IF($D$14="Variable",$D$10/$D$25,0))</f>
        <v>0</v>
      </c>
    </row>
    <row r="84" spans="1:20" ht="15" outlineLevel="1">
      <c r="A84" s="4"/>
      <c r="B84" s="34">
        <f t="shared" si="6"/>
        <v>44</v>
      </c>
      <c r="C84" s="4">
        <f t="shared" si="10"/>
        <v>371327.7848167641</v>
      </c>
      <c r="D84" s="4">
        <f t="shared" si="11"/>
        <v>24673.40157073204</v>
      </c>
      <c r="E84" s="4">
        <f t="shared" si="12"/>
        <v>19516.241494875067</v>
      </c>
      <c r="F84" s="4">
        <f t="shared" si="7"/>
        <v>5157.160075856975</v>
      </c>
      <c r="G84" s="38">
        <f t="shared" si="8"/>
        <v>928.3194620419104</v>
      </c>
      <c r="H84" s="4">
        <f>IF($D$19=Tablas!$I$6,0,IF(J83&lt;=0.49,0,IF($D$17="No",0,IF($D$19=Tablas!$I$5,0.49,IF('2. Deuda'!$D$13=Tablas!$B$6,Tablas!AD57,IF('2. Deuda'!$D$13=Tablas!$B$7,Tablas!AE57,IF('2. Deuda'!$D$13=Tablas!$B$8,Tablas!AF57,Tablas!AG57))))*$D$18*C84)))</f>
        <v>0</v>
      </c>
      <c r="I84" s="4"/>
      <c r="J84" s="4">
        <f t="shared" si="13"/>
        <v>351811.54332188907</v>
      </c>
      <c r="K84" s="4"/>
      <c r="L84" s="4"/>
      <c r="M84" s="4"/>
      <c r="N84" s="4"/>
      <c r="O84" s="4"/>
      <c r="P84" s="4">
        <f t="shared" si="9"/>
        <v>25601.721032773952</v>
      </c>
      <c r="S84" s="78">
        <f t="shared" si="5"/>
        <v>24673.40157073204</v>
      </c>
      <c r="T84" s="4">
        <f>+IF(SUM($T$41:T83)&gt;=$D$10,0,IF($D$14="Variable",$D$10/$D$25,0))</f>
        <v>0</v>
      </c>
    </row>
    <row r="85" spans="1:20" ht="15" outlineLevel="1">
      <c r="A85" s="4"/>
      <c r="B85" s="34">
        <f t="shared" si="6"/>
        <v>45</v>
      </c>
      <c r="C85" s="4">
        <f t="shared" si="10"/>
        <v>351811.54332188907</v>
      </c>
      <c r="D85" s="4">
        <f t="shared" si="11"/>
        <v>24673.40157073204</v>
      </c>
      <c r="E85" s="4">
        <f t="shared" si="12"/>
        <v>19787.291455539384</v>
      </c>
      <c r="F85" s="4">
        <f t="shared" si="7"/>
        <v>4886.110115192655</v>
      </c>
      <c r="G85" s="38">
        <f t="shared" si="8"/>
        <v>879.5288583047227</v>
      </c>
      <c r="H85" s="4">
        <f>IF($D$19=Tablas!$I$6,0,IF(J84&lt;=0.49,0,IF($D$17="No",0,IF($D$19=Tablas!$I$5,0.49,IF('2. Deuda'!$D$13=Tablas!$B$6,Tablas!AD58,IF('2. Deuda'!$D$13=Tablas!$B$7,Tablas!AE58,IF('2. Deuda'!$D$13=Tablas!$B$8,Tablas!AF58,Tablas!AG58))))*$D$18*C85)))</f>
        <v>0</v>
      </c>
      <c r="I85" s="4"/>
      <c r="J85" s="4">
        <f t="shared" si="13"/>
        <v>332024.25186634966</v>
      </c>
      <c r="K85" s="4"/>
      <c r="L85" s="4"/>
      <c r="M85" s="4"/>
      <c r="N85" s="4"/>
      <c r="O85" s="4"/>
      <c r="P85" s="4">
        <f t="shared" si="9"/>
        <v>25552.93042903676</v>
      </c>
      <c r="S85" s="78">
        <f t="shared" si="5"/>
        <v>24673.40157073204</v>
      </c>
      <c r="T85" s="4">
        <f>+IF(SUM($T$41:T84)&gt;=$D$10,0,IF($D$14="Variable",$D$10/$D$25,0))</f>
        <v>0</v>
      </c>
    </row>
    <row r="86" spans="1:20" ht="15" outlineLevel="1">
      <c r="A86" s="4"/>
      <c r="B86" s="34">
        <f t="shared" si="6"/>
        <v>46</v>
      </c>
      <c r="C86" s="4">
        <f t="shared" si="10"/>
        <v>332024.25186634966</v>
      </c>
      <c r="D86" s="4">
        <f t="shared" si="11"/>
        <v>24673.40157073204</v>
      </c>
      <c r="E86" s="4">
        <f t="shared" si="12"/>
        <v>20062.10587470333</v>
      </c>
      <c r="F86" s="4">
        <f t="shared" si="7"/>
        <v>4611.295696028709</v>
      </c>
      <c r="G86" s="38">
        <f t="shared" si="8"/>
        <v>830.0606296658742</v>
      </c>
      <c r="H86" s="4">
        <f>IF($D$19=Tablas!$I$6,0,IF(J85&lt;=0.49,0,IF($D$17="No",0,IF($D$19=Tablas!$I$5,0.49,IF('2. Deuda'!$D$13=Tablas!$B$6,Tablas!AD59,IF('2. Deuda'!$D$13=Tablas!$B$7,Tablas!AE59,IF('2. Deuda'!$D$13=Tablas!$B$8,Tablas!AF59,Tablas!AG59))))*$D$18*C86)))</f>
        <v>0</v>
      </c>
      <c r="I86" s="4"/>
      <c r="J86" s="4">
        <f t="shared" si="13"/>
        <v>311962.14599164634</v>
      </c>
      <c r="K86" s="4"/>
      <c r="L86" s="4"/>
      <c r="M86" s="4"/>
      <c r="N86" s="4"/>
      <c r="O86" s="4"/>
      <c r="P86" s="4">
        <f t="shared" si="9"/>
        <v>25503.462200397913</v>
      </c>
      <c r="S86" s="78">
        <f t="shared" si="5"/>
        <v>24673.40157073204</v>
      </c>
      <c r="T86" s="4">
        <f>+IF(SUM($T$41:T85)&gt;=$D$10,0,IF($D$14="Variable",$D$10/$D$25,0))</f>
        <v>0</v>
      </c>
    </row>
    <row r="87" spans="1:20" ht="15" outlineLevel="1">
      <c r="A87" s="4"/>
      <c r="B87" s="34">
        <f t="shared" si="6"/>
        <v>47</v>
      </c>
      <c r="C87" s="4">
        <f t="shared" si="10"/>
        <v>311962.14599164634</v>
      </c>
      <c r="D87" s="4">
        <f t="shared" si="11"/>
        <v>24673.40157073204</v>
      </c>
      <c r="E87" s="4">
        <f t="shared" si="12"/>
        <v>20340.737034786573</v>
      </c>
      <c r="F87" s="4">
        <f t="shared" si="7"/>
        <v>4332.664535945467</v>
      </c>
      <c r="G87" s="38">
        <f t="shared" si="8"/>
        <v>779.9053649791158</v>
      </c>
      <c r="H87" s="4">
        <f>IF($D$19=Tablas!$I$6,0,IF(J86&lt;=0.49,0,IF($D$17="No",0,IF($D$19=Tablas!$I$5,0.49,IF('2. Deuda'!$D$13=Tablas!$B$6,Tablas!AD60,IF('2. Deuda'!$D$13=Tablas!$B$7,Tablas!AE60,IF('2. Deuda'!$D$13=Tablas!$B$8,Tablas!AF60,Tablas!AG60))))*$D$18*C87)))</f>
        <v>0</v>
      </c>
      <c r="I87" s="4"/>
      <c r="J87" s="4">
        <f t="shared" si="13"/>
        <v>291621.4089568598</v>
      </c>
      <c r="K87" s="4"/>
      <c r="L87" s="4"/>
      <c r="M87" s="4"/>
      <c r="N87" s="4"/>
      <c r="O87" s="4"/>
      <c r="P87" s="4">
        <f t="shared" si="9"/>
        <v>25453.306935711156</v>
      </c>
      <c r="S87" s="78">
        <f t="shared" si="5"/>
        <v>24673.40157073204</v>
      </c>
      <c r="T87" s="4">
        <f>+IF(SUM($T$41:T86)&gt;=$D$10,0,IF($D$14="Variable",$D$10/$D$25,0))</f>
        <v>0</v>
      </c>
    </row>
    <row r="88" spans="1:20" ht="15" outlineLevel="1">
      <c r="A88" s="4"/>
      <c r="B88" s="34">
        <f t="shared" si="6"/>
        <v>48</v>
      </c>
      <c r="C88" s="4">
        <f t="shared" si="10"/>
        <v>291621.4089568598</v>
      </c>
      <c r="D88" s="4">
        <f t="shared" si="11"/>
        <v>24673.40157073204</v>
      </c>
      <c r="E88" s="4">
        <f t="shared" si="12"/>
        <v>20623.23794432953</v>
      </c>
      <c r="F88" s="4">
        <f t="shared" si="7"/>
        <v>4050.1636264025115</v>
      </c>
      <c r="G88" s="38">
        <f t="shared" si="8"/>
        <v>729.0535223921495</v>
      </c>
      <c r="H88" s="4">
        <f>IF($D$19=Tablas!$I$6,0,IF(J87&lt;=0.49,0,IF($D$17="No",0,IF($D$19=Tablas!$I$5,0.49,IF('2. Deuda'!$D$13=Tablas!$B$6,Tablas!AD61,IF('2. Deuda'!$D$13=Tablas!$B$7,Tablas!AE61,IF('2. Deuda'!$D$13=Tablas!$B$8,Tablas!AF61,Tablas!AG61))))*$D$18*C88)))</f>
        <v>0</v>
      </c>
      <c r="I88" s="4"/>
      <c r="J88" s="4">
        <f t="shared" si="13"/>
        <v>270998.1710125303</v>
      </c>
      <c r="K88" s="4"/>
      <c r="L88" s="4"/>
      <c r="M88" s="4"/>
      <c r="N88" s="4"/>
      <c r="O88" s="4"/>
      <c r="P88" s="4">
        <f t="shared" si="9"/>
        <v>25402.45509312419</v>
      </c>
      <c r="S88" s="78">
        <f t="shared" si="5"/>
        <v>24673.40157073204</v>
      </c>
      <c r="T88" s="4">
        <f>+IF(SUM($T$41:T87)&gt;=$D$10,0,IF($D$14="Variable",$D$10/$D$25,0))</f>
        <v>0</v>
      </c>
    </row>
    <row r="89" spans="1:20" ht="15" outlineLevel="1">
      <c r="A89" s="4"/>
      <c r="B89" s="34">
        <f t="shared" si="6"/>
        <v>49</v>
      </c>
      <c r="C89" s="4">
        <f t="shared" si="10"/>
        <v>270998.1710125303</v>
      </c>
      <c r="D89" s="4">
        <f t="shared" si="11"/>
        <v>24673.40157073204</v>
      </c>
      <c r="E89" s="4">
        <f t="shared" si="12"/>
        <v>20909.662348078033</v>
      </c>
      <c r="F89" s="4">
        <f t="shared" si="7"/>
        <v>3763.739222654007</v>
      </c>
      <c r="G89" s="38">
        <f t="shared" si="8"/>
        <v>677.4954275313257</v>
      </c>
      <c r="H89" s="4">
        <f>IF($D$19=Tablas!$I$6,0,IF(J88&lt;=0.49,0,IF($D$17="No",0,IF($D$19=Tablas!$I$5,0.49,IF('2. Deuda'!$D$13=Tablas!$B$6,Tablas!AD62,IF('2. Deuda'!$D$13=Tablas!$B$7,Tablas!AE62,IF('2. Deuda'!$D$13=Tablas!$B$8,Tablas!AF62,Tablas!AG62))))*$D$18*C89)))</f>
        <v>2669.3319844734233</v>
      </c>
      <c r="I89" s="4"/>
      <c r="J89" s="4">
        <f t="shared" si="13"/>
        <v>250088.50866445224</v>
      </c>
      <c r="K89" s="4"/>
      <c r="L89" s="4"/>
      <c r="M89" s="4"/>
      <c r="N89" s="4"/>
      <c r="O89" s="4"/>
      <c r="P89" s="4">
        <f t="shared" si="9"/>
        <v>28020.228982736786</v>
      </c>
      <c r="S89" s="78">
        <f t="shared" si="5"/>
        <v>24673.40157073204</v>
      </c>
      <c r="T89" s="4">
        <f>+IF(SUM($T$41:T88)&gt;=$D$10,0,IF($D$14="Variable",$D$10/$D$25,0))</f>
        <v>0</v>
      </c>
    </row>
    <row r="90" spans="1:20" ht="15" outlineLevel="1">
      <c r="A90" s="4"/>
      <c r="B90" s="34">
        <f t="shared" si="6"/>
        <v>50</v>
      </c>
      <c r="C90" s="4">
        <f t="shared" si="10"/>
        <v>250088.50866445224</v>
      </c>
      <c r="D90" s="4">
        <f t="shared" si="11"/>
        <v>24673.40157073204</v>
      </c>
      <c r="E90" s="4">
        <f t="shared" si="12"/>
        <v>21200.064737208086</v>
      </c>
      <c r="F90" s="4">
        <f t="shared" si="7"/>
        <v>3473.3368335239556</v>
      </c>
      <c r="G90" s="38">
        <f t="shared" si="8"/>
        <v>625.2212716611306</v>
      </c>
      <c r="H90" s="4">
        <f>IF($D$19=Tablas!$I$6,0,IF(J89&lt;=0.49,0,IF($D$17="No",0,IF($D$19=Tablas!$I$5,0.49,IF('2. Deuda'!$D$13=Tablas!$B$6,Tablas!AD63,IF('2. Deuda'!$D$13=Tablas!$B$7,Tablas!AE63,IF('2. Deuda'!$D$13=Tablas!$B$8,Tablas!AF63,Tablas!AG63))))*$D$18*C90)))</f>
        <v>0</v>
      </c>
      <c r="I90" s="4"/>
      <c r="J90" s="4">
        <f t="shared" si="13"/>
        <v>228888.44392724417</v>
      </c>
      <c r="K90" s="4"/>
      <c r="L90" s="4"/>
      <c r="M90" s="4"/>
      <c r="N90" s="4"/>
      <c r="O90" s="4"/>
      <c r="P90" s="4">
        <f t="shared" si="9"/>
        <v>25298.622842393175</v>
      </c>
      <c r="S90" s="78">
        <f t="shared" si="5"/>
        <v>24673.40157073204</v>
      </c>
      <c r="T90" s="4">
        <f>+IF(SUM($T$41:T89)&gt;=$D$10,0,IF($D$14="Variable",$D$10/$D$25,0))</f>
        <v>0</v>
      </c>
    </row>
    <row r="91" spans="1:20" ht="15" outlineLevel="1">
      <c r="A91" s="4"/>
      <c r="B91" s="34">
        <f t="shared" si="6"/>
        <v>51</v>
      </c>
      <c r="C91" s="4">
        <f t="shared" si="10"/>
        <v>228888.44392724417</v>
      </c>
      <c r="D91" s="4">
        <f t="shared" si="11"/>
        <v>24673.40157073204</v>
      </c>
      <c r="E91" s="4">
        <f t="shared" si="12"/>
        <v>21494.500359692578</v>
      </c>
      <c r="F91" s="4">
        <f t="shared" si="7"/>
        <v>3178.90121103946</v>
      </c>
      <c r="G91" s="38">
        <f t="shared" si="8"/>
        <v>572.2211098181104</v>
      </c>
      <c r="H91" s="4">
        <f>IF($D$19=Tablas!$I$6,0,IF(J90&lt;=0.49,0,IF($D$17="No",0,IF($D$19=Tablas!$I$5,0.49,IF('2. Deuda'!$D$13=Tablas!$B$6,Tablas!AD64,IF('2. Deuda'!$D$13=Tablas!$B$7,Tablas!AE64,IF('2. Deuda'!$D$13=Tablas!$B$8,Tablas!AF64,Tablas!AG64))))*$D$18*C91)))</f>
        <v>0</v>
      </c>
      <c r="I91" s="4"/>
      <c r="J91" s="4">
        <f t="shared" si="13"/>
        <v>207393.94356755159</v>
      </c>
      <c r="K91" s="4"/>
      <c r="L91" s="4"/>
      <c r="M91" s="4"/>
      <c r="N91" s="4"/>
      <c r="O91" s="4"/>
      <c r="P91" s="4">
        <f t="shared" si="9"/>
        <v>25245.62268055015</v>
      </c>
      <c r="S91" s="78">
        <f t="shared" si="5"/>
        <v>24673.40157073204</v>
      </c>
      <c r="T91" s="4">
        <f>+IF(SUM($T$41:T90)&gt;=$D$10,0,IF($D$14="Variable",$D$10/$D$25,0))</f>
        <v>0</v>
      </c>
    </row>
    <row r="92" spans="1:20" ht="15" outlineLevel="1">
      <c r="A92" s="4"/>
      <c r="B92" s="34">
        <f t="shared" si="6"/>
        <v>52</v>
      </c>
      <c r="C92" s="4">
        <f t="shared" si="10"/>
        <v>207393.94356755159</v>
      </c>
      <c r="D92" s="4">
        <f t="shared" si="11"/>
        <v>24673.40157073204</v>
      </c>
      <c r="E92" s="4">
        <f t="shared" si="12"/>
        <v>21793.025230812043</v>
      </c>
      <c r="F92" s="4">
        <f t="shared" si="7"/>
        <v>2880.3763399199975</v>
      </c>
      <c r="G92" s="38">
        <f t="shared" si="8"/>
        <v>518.484858918879</v>
      </c>
      <c r="H92" s="4">
        <f>IF($D$19=Tablas!$I$6,0,IF(J91&lt;=0.49,0,IF($D$17="No",0,IF($D$19=Tablas!$I$5,0.49,IF('2. Deuda'!$D$13=Tablas!$B$6,Tablas!AD65,IF('2. Deuda'!$D$13=Tablas!$B$7,Tablas!AE65,IF('2. Deuda'!$D$13=Tablas!$B$8,Tablas!AF65,Tablas!AG65))))*$D$18*C92)))</f>
        <v>0</v>
      </c>
      <c r="I92" s="4"/>
      <c r="J92" s="4">
        <f t="shared" si="13"/>
        <v>185600.91833673953</v>
      </c>
      <c r="K92" s="4"/>
      <c r="L92" s="4"/>
      <c r="M92" s="4"/>
      <c r="N92" s="4"/>
      <c r="O92" s="4"/>
      <c r="P92" s="4">
        <f t="shared" si="9"/>
        <v>25191.88642965092</v>
      </c>
      <c r="S92" s="78">
        <f t="shared" si="5"/>
        <v>24673.40157073204</v>
      </c>
      <c r="T92" s="4">
        <f>+IF(SUM($T$41:T91)&gt;=$D$10,0,IF($D$14="Variable",$D$10/$D$25,0))</f>
        <v>0</v>
      </c>
    </row>
    <row r="93" spans="1:20" ht="15" outlineLevel="1">
      <c r="A93" s="4"/>
      <c r="B93" s="34">
        <f t="shared" si="6"/>
        <v>53</v>
      </c>
      <c r="C93" s="4">
        <f t="shared" si="10"/>
        <v>185600.91833673953</v>
      </c>
      <c r="D93" s="4">
        <f t="shared" si="11"/>
        <v>24673.40157073204</v>
      </c>
      <c r="E93" s="4">
        <f t="shared" si="12"/>
        <v>22095.696143811314</v>
      </c>
      <c r="F93" s="4">
        <f t="shared" si="7"/>
        <v>2577.705426920724</v>
      </c>
      <c r="G93" s="38">
        <f t="shared" si="8"/>
        <v>464.0022958418488</v>
      </c>
      <c r="H93" s="4">
        <f>IF($D$19=Tablas!$I$6,0,IF(J92&lt;=0.49,0,IF($D$17="No",0,IF($D$19=Tablas!$I$5,0.49,IF('2. Deuda'!$D$13=Tablas!$B$6,Tablas!AD66,IF('2. Deuda'!$D$13=Tablas!$B$7,Tablas!AE66,IF('2. Deuda'!$D$13=Tablas!$B$8,Tablas!AF66,Tablas!AG66))))*$D$18*C93)))</f>
        <v>0</v>
      </c>
      <c r="I93" s="4"/>
      <c r="J93" s="4">
        <f t="shared" si="13"/>
        <v>163505.22219292822</v>
      </c>
      <c r="K93" s="4"/>
      <c r="L93" s="4"/>
      <c r="M93" s="4"/>
      <c r="N93" s="4"/>
      <c r="O93" s="4"/>
      <c r="P93" s="4">
        <f t="shared" si="9"/>
        <v>25137.403866573888</v>
      </c>
      <c r="S93" s="78">
        <f t="shared" si="5"/>
        <v>24673.40157073204</v>
      </c>
      <c r="T93" s="4">
        <f>+IF(SUM($T$41:T92)&gt;=$D$10,0,IF($D$14="Variable",$D$10/$D$25,0))</f>
        <v>0</v>
      </c>
    </row>
    <row r="94" spans="1:20" ht="15" outlineLevel="1">
      <c r="A94" s="4"/>
      <c r="B94" s="34">
        <f t="shared" si="6"/>
        <v>54</v>
      </c>
      <c r="C94" s="4">
        <f t="shared" si="10"/>
        <v>163505.22219292822</v>
      </c>
      <c r="D94" s="4">
        <f t="shared" si="11"/>
        <v>24673.40157073204</v>
      </c>
      <c r="E94" s="4">
        <f t="shared" si="12"/>
        <v>22402.570680704266</v>
      </c>
      <c r="F94" s="4">
        <f t="shared" si="7"/>
        <v>2270.8308900277716</v>
      </c>
      <c r="G94" s="38">
        <f t="shared" si="8"/>
        <v>408.76305548232057</v>
      </c>
      <c r="H94" s="4">
        <f>IF($D$19=Tablas!$I$6,0,IF(J93&lt;=0.49,0,IF($D$17="No",0,IF($D$19=Tablas!$I$5,0.49,IF('2. Deuda'!$D$13=Tablas!$B$6,Tablas!AD67,IF('2. Deuda'!$D$13=Tablas!$B$7,Tablas!AE67,IF('2. Deuda'!$D$13=Tablas!$B$8,Tablas!AF67,Tablas!AG67))))*$D$18*C94)))</f>
        <v>0</v>
      </c>
      <c r="I94" s="4"/>
      <c r="J94" s="4">
        <f t="shared" si="13"/>
        <v>141102.65151222397</v>
      </c>
      <c r="K94" s="4"/>
      <c r="L94" s="4"/>
      <c r="M94" s="4"/>
      <c r="N94" s="4"/>
      <c r="O94" s="4"/>
      <c r="P94" s="4">
        <f t="shared" si="9"/>
        <v>25082.164626214355</v>
      </c>
      <c r="S94" s="78">
        <f t="shared" si="5"/>
        <v>24673.40157073204</v>
      </c>
      <c r="T94" s="4">
        <f>+IF(SUM($T$41:T93)&gt;=$D$10,0,IF($D$14="Variable",$D$10/$D$25,0))</f>
        <v>0</v>
      </c>
    </row>
    <row r="95" spans="1:20" ht="15" outlineLevel="1">
      <c r="A95" s="4"/>
      <c r="B95" s="34">
        <f t="shared" si="6"/>
        <v>55</v>
      </c>
      <c r="C95" s="4">
        <f t="shared" si="10"/>
        <v>141102.65151222397</v>
      </c>
      <c r="D95" s="4">
        <f t="shared" si="11"/>
        <v>24673.40157073204</v>
      </c>
      <c r="E95" s="4">
        <f t="shared" si="12"/>
        <v>22713.70722322856</v>
      </c>
      <c r="F95" s="4">
        <f t="shared" si="7"/>
        <v>1959.69434750348</v>
      </c>
      <c r="G95" s="38">
        <f t="shared" si="8"/>
        <v>352.75662878055994</v>
      </c>
      <c r="H95" s="4">
        <f>IF($D$19=Tablas!$I$6,0,IF(J94&lt;=0.49,0,IF($D$17="No",0,IF($D$19=Tablas!$I$5,0.49,IF('2. Deuda'!$D$13=Tablas!$B$6,Tablas!AD68,IF('2. Deuda'!$D$13=Tablas!$B$7,Tablas!AE68,IF('2. Deuda'!$D$13=Tablas!$B$8,Tablas!AF68,Tablas!AG68))))*$D$18*C95)))</f>
        <v>0</v>
      </c>
      <c r="I95" s="4"/>
      <c r="J95" s="4">
        <f t="shared" si="13"/>
        <v>118388.94428899541</v>
      </c>
      <c r="K95" s="4"/>
      <c r="L95" s="4"/>
      <c r="M95" s="4"/>
      <c r="N95" s="4"/>
      <c r="O95" s="4"/>
      <c r="P95" s="4">
        <f t="shared" si="9"/>
        <v>25026.1581995126</v>
      </c>
      <c r="S95" s="78">
        <f t="shared" si="5"/>
        <v>24673.40157073204</v>
      </c>
      <c r="T95" s="4">
        <f>+IF(SUM($T$41:T94)&gt;=$D$10,0,IF($D$14="Variable",$D$10/$D$25,0))</f>
        <v>0</v>
      </c>
    </row>
    <row r="96" spans="1:20" ht="15" outlineLevel="1">
      <c r="A96" s="4"/>
      <c r="B96" s="34">
        <f t="shared" si="6"/>
        <v>56</v>
      </c>
      <c r="C96" s="4">
        <f t="shared" si="10"/>
        <v>118388.94428899541</v>
      </c>
      <c r="D96" s="4">
        <f t="shared" si="11"/>
        <v>24673.40157073204</v>
      </c>
      <c r="E96" s="4">
        <f t="shared" si="12"/>
        <v>23029.164963952546</v>
      </c>
      <c r="F96" s="4">
        <f t="shared" si="7"/>
        <v>1644.236606779495</v>
      </c>
      <c r="G96" s="38">
        <f t="shared" si="8"/>
        <v>295.97236072248853</v>
      </c>
      <c r="H96" s="4">
        <f>IF($D$19=Tablas!$I$6,0,IF(J95&lt;=0.49,0,IF($D$17="No",0,IF($D$19=Tablas!$I$5,0.49,IF('2. Deuda'!$D$13=Tablas!$B$6,Tablas!AD69,IF('2. Deuda'!$D$13=Tablas!$B$7,Tablas!AE69,IF('2. Deuda'!$D$13=Tablas!$B$8,Tablas!AF69,Tablas!AG69))))*$D$18*C96)))</f>
        <v>0</v>
      </c>
      <c r="I96" s="4"/>
      <c r="J96" s="4">
        <f t="shared" si="13"/>
        <v>95359.77932504287</v>
      </c>
      <c r="K96" s="4"/>
      <c r="L96" s="4"/>
      <c r="M96" s="4"/>
      <c r="N96" s="4"/>
      <c r="O96" s="4"/>
      <c r="P96" s="4">
        <f t="shared" si="9"/>
        <v>24969.373931454527</v>
      </c>
      <c r="S96" s="78">
        <f t="shared" si="5"/>
        <v>24673.40157073204</v>
      </c>
      <c r="T96" s="4">
        <f>+IF(SUM($T$41:T95)&gt;=$D$10,0,IF($D$14="Variable",$D$10/$D$25,0))</f>
        <v>0</v>
      </c>
    </row>
    <row r="97" spans="1:20" ht="15" outlineLevel="1">
      <c r="A97" s="4"/>
      <c r="B97" s="34">
        <f t="shared" si="6"/>
        <v>57</v>
      </c>
      <c r="C97" s="4">
        <f t="shared" si="10"/>
        <v>95359.77932504287</v>
      </c>
      <c r="D97" s="4">
        <f t="shared" si="11"/>
        <v>24673.40157073204</v>
      </c>
      <c r="E97" s="4">
        <f t="shared" si="12"/>
        <v>23349.00391753644</v>
      </c>
      <c r="F97" s="4">
        <f t="shared" si="7"/>
        <v>1324.3976531955982</v>
      </c>
      <c r="G97" s="38">
        <f t="shared" si="8"/>
        <v>238.39944831260718</v>
      </c>
      <c r="H97" s="4">
        <f>IF($D$19=Tablas!$I$6,0,IF(J96&lt;=0.49,0,IF($D$17="No",0,IF($D$19=Tablas!$I$5,0.49,IF('2. Deuda'!$D$13=Tablas!$B$6,Tablas!AD70,IF('2. Deuda'!$D$13=Tablas!$B$7,Tablas!AE70,IF('2. Deuda'!$D$13=Tablas!$B$8,Tablas!AF70,Tablas!AG70))))*$D$18*C97)))</f>
        <v>0</v>
      </c>
      <c r="I97" s="4"/>
      <c r="J97" s="4">
        <f t="shared" si="13"/>
        <v>72010.77540750643</v>
      </c>
      <c r="K97" s="4"/>
      <c r="L97" s="4"/>
      <c r="M97" s="4"/>
      <c r="N97" s="4"/>
      <c r="O97" s="4"/>
      <c r="P97" s="4">
        <f t="shared" si="9"/>
        <v>24911.801019044648</v>
      </c>
      <c r="S97" s="78">
        <f t="shared" si="5"/>
        <v>24673.40157073204</v>
      </c>
      <c r="T97" s="4">
        <f>+IF(SUM($T$41:T96)&gt;=$D$10,0,IF($D$14="Variable",$D$10/$D$25,0))</f>
        <v>0</v>
      </c>
    </row>
    <row r="98" spans="1:20" ht="15" outlineLevel="1">
      <c r="A98" s="4"/>
      <c r="B98" s="34">
        <f t="shared" si="6"/>
        <v>58</v>
      </c>
      <c r="C98" s="4">
        <f t="shared" si="10"/>
        <v>72010.77540750643</v>
      </c>
      <c r="D98" s="4">
        <f t="shared" si="11"/>
        <v>24673.40157073204</v>
      </c>
      <c r="E98" s="4">
        <f t="shared" si="12"/>
        <v>23673.284932149898</v>
      </c>
      <c r="F98" s="4">
        <f t="shared" si="7"/>
        <v>1000.116638582143</v>
      </c>
      <c r="G98" s="38">
        <f t="shared" si="8"/>
        <v>180.0269385187661</v>
      </c>
      <c r="H98" s="4">
        <f>IF($D$19=Tablas!$I$6,0,IF(J97&lt;=0.49,0,IF($D$17="No",0,IF($D$19=Tablas!$I$5,0.49,IF('2. Deuda'!$D$13=Tablas!$B$6,Tablas!AD71,IF('2. Deuda'!$D$13=Tablas!$B$7,Tablas!AE71,IF('2. Deuda'!$D$13=Tablas!$B$8,Tablas!AF71,Tablas!AG71))))*$D$18*C98)))</f>
        <v>0</v>
      </c>
      <c r="I98" s="4"/>
      <c r="J98" s="4">
        <f t="shared" si="13"/>
        <v>48337.490475356535</v>
      </c>
      <c r="K98" s="4"/>
      <c r="L98" s="4"/>
      <c r="M98" s="4"/>
      <c r="N98" s="4"/>
      <c r="O98" s="4"/>
      <c r="P98" s="4">
        <f t="shared" si="9"/>
        <v>24853.428509250807</v>
      </c>
      <c r="S98" s="78">
        <f t="shared" si="5"/>
        <v>24673.40157073204</v>
      </c>
      <c r="T98" s="4">
        <f>+IF(SUM($T$41:T97)&gt;=$D$10,0,IF($D$14="Variable",$D$10/$D$25,0))</f>
        <v>0</v>
      </c>
    </row>
    <row r="99" spans="1:20" ht="15" outlineLevel="1">
      <c r="A99" s="4"/>
      <c r="B99" s="34">
        <f t="shared" si="6"/>
        <v>59</v>
      </c>
      <c r="C99" s="4">
        <f t="shared" si="10"/>
        <v>48337.490475356535</v>
      </c>
      <c r="D99" s="4">
        <f t="shared" si="11"/>
        <v>24673.40157073204</v>
      </c>
      <c r="E99" s="4">
        <f t="shared" si="12"/>
        <v>24002.069701048124</v>
      </c>
      <c r="F99" s="4">
        <f t="shared" si="7"/>
        <v>671.3318696839171</v>
      </c>
      <c r="G99" s="38">
        <f t="shared" si="8"/>
        <v>120.84372618839134</v>
      </c>
      <c r="H99" s="4">
        <f>IF($D$19=Tablas!$I$6,0,IF(J98&lt;=0.49,0,IF($D$17="No",0,IF($D$19=Tablas!$I$5,0.49,IF('2. Deuda'!$D$13=Tablas!$B$6,Tablas!AD72,IF('2. Deuda'!$D$13=Tablas!$B$7,Tablas!AE72,IF('2. Deuda'!$D$13=Tablas!$B$8,Tablas!AF72,Tablas!AG72))))*$D$18*C99)))</f>
        <v>0</v>
      </c>
      <c r="I99" s="4"/>
      <c r="J99" s="4">
        <f t="shared" si="13"/>
        <v>24335.42077430841</v>
      </c>
      <c r="K99" s="4"/>
      <c r="L99" s="4"/>
      <c r="M99" s="4"/>
      <c r="N99" s="4"/>
      <c r="O99" s="4"/>
      <c r="P99" s="4">
        <f t="shared" si="9"/>
        <v>24794.24529692043</v>
      </c>
      <c r="S99" s="78">
        <f t="shared" si="5"/>
        <v>24673.40157073204</v>
      </c>
      <c r="T99" s="4">
        <f>+IF(SUM($T$41:T98)&gt;=$D$10,0,IF($D$14="Variable",$D$10/$D$25,0))</f>
        <v>0</v>
      </c>
    </row>
    <row r="100" spans="1:20" ht="15" outlineLevel="1">
      <c r="A100" s="4"/>
      <c r="B100" s="34">
        <f t="shared" si="6"/>
        <v>60</v>
      </c>
      <c r="C100" s="4">
        <f t="shared" si="10"/>
        <v>24335.42077430841</v>
      </c>
      <c r="D100" s="4">
        <f t="shared" si="11"/>
        <v>24673.40157073204</v>
      </c>
      <c r="E100" s="4">
        <f t="shared" si="12"/>
        <v>24335.420774308808</v>
      </c>
      <c r="F100" s="4">
        <f t="shared" si="7"/>
        <v>337.9807964232302</v>
      </c>
      <c r="G100" s="38">
        <f t="shared" si="8"/>
        <v>60.83855193577103</v>
      </c>
      <c r="H100" s="4">
        <f>IF($D$19=Tablas!$I$6,0,IF(J99&lt;=0.49,0,IF($D$17="No",0,IF($D$19=Tablas!$I$5,0.49,IF('2. Deuda'!$D$13=Tablas!$B$6,Tablas!AD73,IF('2. Deuda'!$D$13=Tablas!$B$7,Tablas!AE73,IF('2. Deuda'!$D$13=Tablas!$B$8,Tablas!AF73,Tablas!AG73))))*$D$18*C100)))</f>
        <v>0</v>
      </c>
      <c r="I100" s="4"/>
      <c r="J100" s="4">
        <f t="shared" si="13"/>
        <v>-3.965396899729967E-10</v>
      </c>
      <c r="K100" s="4"/>
      <c r="L100" s="4"/>
      <c r="M100" s="4"/>
      <c r="N100" s="4"/>
      <c r="O100" s="4"/>
      <c r="P100" s="4">
        <f t="shared" si="9"/>
        <v>24734.240122667812</v>
      </c>
      <c r="S100" s="78">
        <f t="shared" si="5"/>
        <v>24673.40157073204</v>
      </c>
      <c r="T100" s="4">
        <f>+IF(SUM($T$41:T99)&gt;=$D$10,0,IF($D$14="Variable",$D$10/$D$25,0))</f>
        <v>0</v>
      </c>
    </row>
    <row r="101" spans="1:20" ht="15" outlineLevel="1">
      <c r="A101" s="4"/>
      <c r="B101" s="34" t="str">
        <f t="shared" si="6"/>
        <v>NA</v>
      </c>
      <c r="C101" s="4">
        <f t="shared" si="10"/>
        <v>-3.965396899729967E-10</v>
      </c>
      <c r="D101" s="4">
        <f t="shared" si="11"/>
        <v>0</v>
      </c>
      <c r="E101" s="4">
        <f t="shared" si="12"/>
        <v>0</v>
      </c>
      <c r="F101" s="4">
        <f t="shared" si="7"/>
        <v>0</v>
      </c>
      <c r="G101" s="38">
        <f t="shared" si="8"/>
        <v>0</v>
      </c>
      <c r="H101" s="4">
        <f>IF($D$19=Tablas!$I$6,0,IF(J100&lt;=0.49,0,IF($D$17="No",0,IF($D$19=Tablas!$I$5,0.49,IF('2. Deuda'!$D$13=Tablas!$B$6,Tablas!AD74,IF('2. Deuda'!$D$13=Tablas!$B$7,Tablas!AE74,IF('2. Deuda'!$D$13=Tablas!$B$8,Tablas!AF74,Tablas!AG74))))*$D$18*C101)))</f>
        <v>0</v>
      </c>
      <c r="I101" s="4"/>
      <c r="J101" s="4">
        <f t="shared" si="13"/>
        <v>-3.965396899729967E-10</v>
      </c>
      <c r="K101" s="4"/>
      <c r="L101" s="4"/>
      <c r="M101" s="4"/>
      <c r="N101" s="4"/>
      <c r="O101" s="4"/>
      <c r="P101" s="4">
        <f t="shared" si="9"/>
        <v>0</v>
      </c>
      <c r="S101" s="78">
        <f t="shared" si="5"/>
        <v>24673.40157073204</v>
      </c>
      <c r="T101" s="4">
        <f>+IF(SUM($T$41:T100)&gt;=$D$10,0,IF($D$14="Variable",$D$10/$D$25,0))</f>
        <v>0</v>
      </c>
    </row>
    <row r="102" spans="1:20" ht="15" outlineLevel="1">
      <c r="A102" s="4"/>
      <c r="B102" s="34" t="str">
        <f t="shared" si="6"/>
        <v>NA</v>
      </c>
      <c r="C102" s="4">
        <f t="shared" si="10"/>
        <v>-3.965396899729967E-10</v>
      </c>
      <c r="D102" s="4">
        <f t="shared" si="11"/>
        <v>0</v>
      </c>
      <c r="E102" s="4">
        <f t="shared" si="12"/>
        <v>0</v>
      </c>
      <c r="F102" s="4">
        <f t="shared" si="7"/>
        <v>0</v>
      </c>
      <c r="G102" s="38">
        <f t="shared" si="8"/>
        <v>0</v>
      </c>
      <c r="H102" s="4">
        <f>IF($D$19=Tablas!$I$6,0,IF(J101&lt;=0.49,0,IF($D$17="No",0,IF($D$19=Tablas!$I$5,0.49,IF('2. Deuda'!$D$13=Tablas!$B$6,Tablas!AD75,IF('2. Deuda'!$D$13=Tablas!$B$7,Tablas!AE75,IF('2. Deuda'!$D$13=Tablas!$B$8,Tablas!AF75,Tablas!AG75))))*$D$18*C102)))</f>
        <v>0</v>
      </c>
      <c r="I102" s="4"/>
      <c r="J102" s="4">
        <f t="shared" si="13"/>
        <v>-3.965396899729967E-10</v>
      </c>
      <c r="K102" s="4"/>
      <c r="L102" s="4"/>
      <c r="M102" s="4"/>
      <c r="N102" s="4"/>
      <c r="O102" s="4"/>
      <c r="P102" s="4">
        <f t="shared" si="9"/>
        <v>0</v>
      </c>
      <c r="S102" s="78">
        <f t="shared" si="5"/>
        <v>24673.40157073204</v>
      </c>
      <c r="T102" s="4">
        <f>+IF(SUM($T$41:T101)&gt;=$D$10,0,IF($D$14="Variable",$D$10/$D$25,0))</f>
        <v>0</v>
      </c>
    </row>
    <row r="103" spans="1:20" ht="15" outlineLevel="1">
      <c r="A103" s="4"/>
      <c r="B103" s="34" t="str">
        <f t="shared" si="6"/>
        <v>NA</v>
      </c>
      <c r="C103" s="4">
        <f t="shared" si="10"/>
        <v>-3.965396899729967E-10</v>
      </c>
      <c r="D103" s="4">
        <f t="shared" si="11"/>
        <v>0</v>
      </c>
      <c r="E103" s="4">
        <f t="shared" si="12"/>
        <v>0</v>
      </c>
      <c r="F103" s="4">
        <f t="shared" si="7"/>
        <v>0</v>
      </c>
      <c r="G103" s="38">
        <f t="shared" si="8"/>
        <v>0</v>
      </c>
      <c r="H103" s="4">
        <f>IF($D$19=Tablas!$I$6,0,IF(J102&lt;=0.49,0,IF($D$17="No",0,IF($D$19=Tablas!$I$5,0.49,IF('2. Deuda'!$D$13=Tablas!$B$6,Tablas!AD76,IF('2. Deuda'!$D$13=Tablas!$B$7,Tablas!AE76,IF('2. Deuda'!$D$13=Tablas!$B$8,Tablas!AF76,Tablas!AG76))))*$D$18*C103)))</f>
        <v>0</v>
      </c>
      <c r="I103" s="4"/>
      <c r="J103" s="4">
        <f t="shared" si="13"/>
        <v>-3.965396899729967E-10</v>
      </c>
      <c r="K103" s="4"/>
      <c r="L103" s="4"/>
      <c r="M103" s="4"/>
      <c r="N103" s="4"/>
      <c r="O103" s="4"/>
      <c r="P103" s="4">
        <f t="shared" si="9"/>
        <v>0</v>
      </c>
      <c r="S103" s="78">
        <f t="shared" si="5"/>
        <v>24673.40157073204</v>
      </c>
      <c r="T103" s="4">
        <f>+IF(SUM($T$41:T102)&gt;=$D$10,0,IF($D$14="Variable",$D$10/$D$25,0))</f>
        <v>0</v>
      </c>
    </row>
    <row r="104" spans="1:20" ht="15" outlineLevel="1">
      <c r="A104" s="4"/>
      <c r="B104" s="34" t="str">
        <f t="shared" si="6"/>
        <v>NA</v>
      </c>
      <c r="C104" s="4">
        <f t="shared" si="10"/>
        <v>-3.965396899729967E-10</v>
      </c>
      <c r="D104" s="4">
        <f t="shared" si="11"/>
        <v>0</v>
      </c>
      <c r="E104" s="4">
        <f t="shared" si="12"/>
        <v>0</v>
      </c>
      <c r="F104" s="4">
        <f t="shared" si="7"/>
        <v>0</v>
      </c>
      <c r="G104" s="38">
        <f t="shared" si="8"/>
        <v>0</v>
      </c>
      <c r="H104" s="4">
        <f>IF($D$19=Tablas!$I$6,0,IF(J103&lt;=0.49,0,IF($D$17="No",0,IF($D$19=Tablas!$I$5,0.49,IF('2. Deuda'!$D$13=Tablas!$B$6,Tablas!AD77,IF('2. Deuda'!$D$13=Tablas!$B$7,Tablas!AE77,IF('2. Deuda'!$D$13=Tablas!$B$8,Tablas!AF77,Tablas!AG77))))*$D$18*C104)))</f>
        <v>0</v>
      </c>
      <c r="I104" s="4"/>
      <c r="J104" s="4">
        <f t="shared" si="13"/>
        <v>-3.965396899729967E-10</v>
      </c>
      <c r="K104" s="4"/>
      <c r="L104" s="4"/>
      <c r="M104" s="4"/>
      <c r="N104" s="4"/>
      <c r="O104" s="4"/>
      <c r="P104" s="4">
        <f t="shared" si="9"/>
        <v>0</v>
      </c>
      <c r="S104" s="78">
        <f t="shared" si="5"/>
        <v>24673.40157073204</v>
      </c>
      <c r="T104" s="4">
        <f>+IF(SUM($T$41:T103)&gt;=$D$10,0,IF($D$14="Variable",$D$10/$D$25,0))</f>
        <v>0</v>
      </c>
    </row>
    <row r="105" spans="1:20" ht="15" outlineLevel="1">
      <c r="A105" s="4"/>
      <c r="B105" s="34" t="str">
        <f t="shared" si="6"/>
        <v>NA</v>
      </c>
      <c r="C105" s="4">
        <f t="shared" si="10"/>
        <v>-3.965396899729967E-10</v>
      </c>
      <c r="D105" s="4">
        <f t="shared" si="11"/>
        <v>0</v>
      </c>
      <c r="E105" s="4">
        <f t="shared" si="12"/>
        <v>0</v>
      </c>
      <c r="F105" s="4">
        <f t="shared" si="7"/>
        <v>0</v>
      </c>
      <c r="G105" s="38">
        <f t="shared" si="8"/>
        <v>0</v>
      </c>
      <c r="H105" s="4">
        <f>IF($D$19=Tablas!$I$6,0,IF(J104&lt;=0.49,0,IF($D$17="No",0,IF($D$19=Tablas!$I$5,0.49,IF('2. Deuda'!$D$13=Tablas!$B$6,Tablas!AD78,IF('2. Deuda'!$D$13=Tablas!$B$7,Tablas!AE78,IF('2. Deuda'!$D$13=Tablas!$B$8,Tablas!AF78,Tablas!AG78))))*$D$18*C105)))</f>
        <v>0</v>
      </c>
      <c r="I105" s="4"/>
      <c r="J105" s="4">
        <f t="shared" si="13"/>
        <v>-3.965396899729967E-10</v>
      </c>
      <c r="K105" s="4"/>
      <c r="L105" s="4"/>
      <c r="M105" s="4"/>
      <c r="N105" s="4"/>
      <c r="O105" s="4"/>
      <c r="P105" s="4">
        <f t="shared" si="9"/>
        <v>0</v>
      </c>
      <c r="S105" s="78">
        <f aca="true" t="shared" si="14" ref="S105:S168">+_xlfn.IFERROR(IF($D$14="Fija",PMT($D$24,$D$25,-$D$10),0),0)</f>
        <v>24673.40157073204</v>
      </c>
      <c r="T105" s="4">
        <f>+IF(SUM($T$41:T104)&gt;=$D$10,0,IF($D$14="Variable",$D$10/$D$25,0))</f>
        <v>0</v>
      </c>
    </row>
    <row r="106" spans="1:20" ht="15" outlineLevel="1">
      <c r="A106" s="4"/>
      <c r="B106" s="34" t="str">
        <f aca="true" t="shared" si="15" ref="B106:B169">+IF(B105="NA","NA",(IF(B105+1&gt;$D$25,"NA",B105+1)))</f>
        <v>NA</v>
      </c>
      <c r="C106" s="4">
        <f t="shared" si="10"/>
        <v>-3.965396899729967E-10</v>
      </c>
      <c r="D106" s="4">
        <f t="shared" si="11"/>
        <v>0</v>
      </c>
      <c r="E106" s="4">
        <f t="shared" si="12"/>
        <v>0</v>
      </c>
      <c r="F106" s="4">
        <f aca="true" t="shared" si="16" ref="F106:F169">+IF(J105&lt;=0.49,0,C106*$D$24)</f>
        <v>0</v>
      </c>
      <c r="G106" s="38">
        <f aca="true" t="shared" si="17" ref="G106:G169">+IF(J105&lt;=0.49,0,C106*$D$16)</f>
        <v>0</v>
      </c>
      <c r="H106" s="4">
        <f>IF($D$19=Tablas!$I$6,0,IF(J105&lt;=0.49,0,IF($D$17="No",0,IF($D$19=Tablas!$I$5,0.49,IF('2. Deuda'!$D$13=Tablas!$B$6,Tablas!AD79,IF('2. Deuda'!$D$13=Tablas!$B$7,Tablas!AE79,IF('2. Deuda'!$D$13=Tablas!$B$8,Tablas!AF79,Tablas!AG79))))*$D$18*C106)))</f>
        <v>0</v>
      </c>
      <c r="I106" s="4"/>
      <c r="J106" s="4">
        <f t="shared" si="13"/>
        <v>-3.965396899729967E-10</v>
      </c>
      <c r="K106" s="4"/>
      <c r="L106" s="4"/>
      <c r="M106" s="4"/>
      <c r="N106" s="4"/>
      <c r="O106" s="4"/>
      <c r="P106" s="4">
        <f aca="true" t="shared" si="18" ref="P106:P169">IF(B106="NA",0,SUM(E106:I106))</f>
        <v>0</v>
      </c>
      <c r="S106" s="78">
        <f t="shared" si="14"/>
        <v>24673.40157073204</v>
      </c>
      <c r="T106" s="4">
        <f>+IF(SUM($T$41:T105)&gt;=$D$10,0,IF($D$14="Variable",$D$10/$D$25,0))</f>
        <v>0</v>
      </c>
    </row>
    <row r="107" spans="1:20" ht="15" outlineLevel="1">
      <c r="A107" s="4"/>
      <c r="B107" s="34" t="str">
        <f t="shared" si="15"/>
        <v>NA</v>
      </c>
      <c r="C107" s="4">
        <f aca="true" t="shared" si="19" ref="C107:C170">+J106</f>
        <v>-3.965396899729967E-10</v>
      </c>
      <c r="D107" s="4">
        <f aca="true" t="shared" si="20" ref="D107:D170">IF(C107&lt;0.49,0,IF($D$14="Fija",S107,E107+F107))</f>
        <v>0</v>
      </c>
      <c r="E107" s="4">
        <f aca="true" t="shared" si="21" ref="E107:E170">IF(C107&lt;0.49,0,IF($D$14="Fija",D107-F107,T107))</f>
        <v>0</v>
      </c>
      <c r="F107" s="4">
        <f t="shared" si="16"/>
        <v>0</v>
      </c>
      <c r="G107" s="38">
        <f t="shared" si="17"/>
        <v>0</v>
      </c>
      <c r="H107" s="4">
        <f>IF($D$19=Tablas!$I$6,0,IF(J106&lt;=0.49,0,IF($D$17="No",0,IF($D$19=Tablas!$I$5,0.49,IF('2. Deuda'!$D$13=Tablas!$B$6,Tablas!AD80,IF('2. Deuda'!$D$13=Tablas!$B$7,Tablas!AE80,IF('2. Deuda'!$D$13=Tablas!$B$8,Tablas!AF80,Tablas!AG80))))*$D$18*C107)))</f>
        <v>0</v>
      </c>
      <c r="I107" s="4"/>
      <c r="J107" s="4">
        <f aca="true" t="shared" si="22" ref="J107:J170">+C107-E107</f>
        <v>-3.965396899729967E-10</v>
      </c>
      <c r="K107" s="4"/>
      <c r="L107" s="4"/>
      <c r="M107" s="4"/>
      <c r="N107" s="4"/>
      <c r="O107" s="4"/>
      <c r="P107" s="4">
        <f t="shared" si="18"/>
        <v>0</v>
      </c>
      <c r="S107" s="78">
        <f t="shared" si="14"/>
        <v>24673.40157073204</v>
      </c>
      <c r="T107" s="4">
        <f>+IF(SUM($T$41:T106)&gt;=$D$10,0,IF($D$14="Variable",$D$10/$D$25,0))</f>
        <v>0</v>
      </c>
    </row>
    <row r="108" spans="1:20" ht="15" outlineLevel="1">
      <c r="A108" s="4"/>
      <c r="B108" s="34" t="str">
        <f t="shared" si="15"/>
        <v>NA</v>
      </c>
      <c r="C108" s="4">
        <f t="shared" si="19"/>
        <v>-3.965396899729967E-10</v>
      </c>
      <c r="D108" s="4">
        <f t="shared" si="20"/>
        <v>0</v>
      </c>
      <c r="E108" s="4">
        <f t="shared" si="21"/>
        <v>0</v>
      </c>
      <c r="F108" s="4">
        <f t="shared" si="16"/>
        <v>0</v>
      </c>
      <c r="G108" s="38">
        <f t="shared" si="17"/>
        <v>0</v>
      </c>
      <c r="H108" s="4">
        <f>IF($D$19=Tablas!$I$6,0,IF(J107&lt;=0.49,0,IF($D$17="No",0,IF($D$19=Tablas!$I$5,0.49,IF('2. Deuda'!$D$13=Tablas!$B$6,Tablas!AD81,IF('2. Deuda'!$D$13=Tablas!$B$7,Tablas!AE81,IF('2. Deuda'!$D$13=Tablas!$B$8,Tablas!AF81,Tablas!AG81))))*$D$18*C108)))</f>
        <v>0</v>
      </c>
      <c r="I108" s="4"/>
      <c r="J108" s="4">
        <f t="shared" si="22"/>
        <v>-3.965396899729967E-10</v>
      </c>
      <c r="K108" s="4"/>
      <c r="L108" s="4"/>
      <c r="M108" s="4"/>
      <c r="N108" s="4"/>
      <c r="O108" s="4"/>
      <c r="P108" s="4">
        <f t="shared" si="18"/>
        <v>0</v>
      </c>
      <c r="S108" s="78">
        <f t="shared" si="14"/>
        <v>24673.40157073204</v>
      </c>
      <c r="T108" s="4">
        <f>+IF(SUM($T$41:T107)&gt;=$D$10,0,IF($D$14="Variable",$D$10/$D$25,0))</f>
        <v>0</v>
      </c>
    </row>
    <row r="109" spans="1:20" ht="15" outlineLevel="1">
      <c r="A109" s="4"/>
      <c r="B109" s="34" t="str">
        <f t="shared" si="15"/>
        <v>NA</v>
      </c>
      <c r="C109" s="4">
        <f t="shared" si="19"/>
        <v>-3.965396899729967E-10</v>
      </c>
      <c r="D109" s="4">
        <f t="shared" si="20"/>
        <v>0</v>
      </c>
      <c r="E109" s="4">
        <f t="shared" si="21"/>
        <v>0</v>
      </c>
      <c r="F109" s="4">
        <f t="shared" si="16"/>
        <v>0</v>
      </c>
      <c r="G109" s="38">
        <f t="shared" si="17"/>
        <v>0</v>
      </c>
      <c r="H109" s="4">
        <f>IF($D$19=Tablas!$I$6,0,IF(J108&lt;=0.49,0,IF($D$17="No",0,IF($D$19=Tablas!$I$5,0.49,IF('2. Deuda'!$D$13=Tablas!$B$6,Tablas!AD82,IF('2. Deuda'!$D$13=Tablas!$B$7,Tablas!AE82,IF('2. Deuda'!$D$13=Tablas!$B$8,Tablas!AF82,Tablas!AG82))))*$D$18*C109)))</f>
        <v>0</v>
      </c>
      <c r="I109" s="4"/>
      <c r="J109" s="4">
        <f t="shared" si="22"/>
        <v>-3.965396899729967E-10</v>
      </c>
      <c r="K109" s="4"/>
      <c r="L109" s="4"/>
      <c r="M109" s="4"/>
      <c r="N109" s="4"/>
      <c r="O109" s="4"/>
      <c r="P109" s="4">
        <f t="shared" si="18"/>
        <v>0</v>
      </c>
      <c r="S109" s="78">
        <f t="shared" si="14"/>
        <v>24673.40157073204</v>
      </c>
      <c r="T109" s="4">
        <f>+IF(SUM($T$41:T108)&gt;=$D$10,0,IF($D$14="Variable",$D$10/$D$25,0))</f>
        <v>0</v>
      </c>
    </row>
    <row r="110" spans="1:20" ht="15" outlineLevel="1">
      <c r="A110" s="4"/>
      <c r="B110" s="34" t="str">
        <f t="shared" si="15"/>
        <v>NA</v>
      </c>
      <c r="C110" s="4">
        <f t="shared" si="19"/>
        <v>-3.965396899729967E-10</v>
      </c>
      <c r="D110" s="4">
        <f t="shared" si="20"/>
        <v>0</v>
      </c>
      <c r="E110" s="4">
        <f t="shared" si="21"/>
        <v>0</v>
      </c>
      <c r="F110" s="4">
        <f t="shared" si="16"/>
        <v>0</v>
      </c>
      <c r="G110" s="38">
        <f t="shared" si="17"/>
        <v>0</v>
      </c>
      <c r="H110" s="4">
        <f>IF($D$19=Tablas!$I$6,0,IF(J109&lt;=0.49,0,IF($D$17="No",0,IF($D$19=Tablas!$I$5,0.49,IF('2. Deuda'!$D$13=Tablas!$B$6,Tablas!AD83,IF('2. Deuda'!$D$13=Tablas!$B$7,Tablas!AE83,IF('2. Deuda'!$D$13=Tablas!$B$8,Tablas!AF83,Tablas!AG83))))*$D$18*C110)))</f>
        <v>0</v>
      </c>
      <c r="I110" s="4"/>
      <c r="J110" s="4">
        <f t="shared" si="22"/>
        <v>-3.965396899729967E-10</v>
      </c>
      <c r="K110" s="4"/>
      <c r="L110" s="4"/>
      <c r="M110" s="4"/>
      <c r="N110" s="4"/>
      <c r="O110" s="4"/>
      <c r="P110" s="4">
        <f t="shared" si="18"/>
        <v>0</v>
      </c>
      <c r="S110" s="78">
        <f t="shared" si="14"/>
        <v>24673.40157073204</v>
      </c>
      <c r="T110" s="4">
        <f>+IF(SUM($T$41:T109)&gt;=$D$10,0,IF($D$14="Variable",$D$10/$D$25,0))</f>
        <v>0</v>
      </c>
    </row>
    <row r="111" spans="1:20" ht="15" outlineLevel="1">
      <c r="A111" s="4"/>
      <c r="B111" s="34" t="str">
        <f t="shared" si="15"/>
        <v>NA</v>
      </c>
      <c r="C111" s="4">
        <f t="shared" si="19"/>
        <v>-3.965396899729967E-10</v>
      </c>
      <c r="D111" s="4">
        <f t="shared" si="20"/>
        <v>0</v>
      </c>
      <c r="E111" s="4">
        <f t="shared" si="21"/>
        <v>0</v>
      </c>
      <c r="F111" s="4">
        <f t="shared" si="16"/>
        <v>0</v>
      </c>
      <c r="G111" s="38">
        <f t="shared" si="17"/>
        <v>0</v>
      </c>
      <c r="H111" s="4">
        <f>IF($D$19=Tablas!$I$6,0,IF(J110&lt;=0.49,0,IF($D$17="No",0,IF($D$19=Tablas!$I$5,0.49,IF('2. Deuda'!$D$13=Tablas!$B$6,Tablas!AD84,IF('2. Deuda'!$D$13=Tablas!$B$7,Tablas!AE84,IF('2. Deuda'!$D$13=Tablas!$B$8,Tablas!AF84,Tablas!AG84))))*$D$18*C111)))</f>
        <v>0</v>
      </c>
      <c r="I111" s="4"/>
      <c r="J111" s="4">
        <f t="shared" si="22"/>
        <v>-3.965396899729967E-10</v>
      </c>
      <c r="K111" s="4"/>
      <c r="L111" s="4"/>
      <c r="M111" s="4"/>
      <c r="N111" s="4"/>
      <c r="O111" s="4"/>
      <c r="P111" s="4">
        <f t="shared" si="18"/>
        <v>0</v>
      </c>
      <c r="S111" s="78">
        <f t="shared" si="14"/>
        <v>24673.40157073204</v>
      </c>
      <c r="T111" s="4">
        <f>+IF(SUM($T$41:T110)&gt;=$D$10,0,IF($D$14="Variable",$D$10/$D$25,0))</f>
        <v>0</v>
      </c>
    </row>
    <row r="112" spans="1:20" ht="15" outlineLevel="1">
      <c r="A112" s="4"/>
      <c r="B112" s="34" t="str">
        <f t="shared" si="15"/>
        <v>NA</v>
      </c>
      <c r="C112" s="4">
        <f t="shared" si="19"/>
        <v>-3.965396899729967E-10</v>
      </c>
      <c r="D112" s="4">
        <f t="shared" si="20"/>
        <v>0</v>
      </c>
      <c r="E112" s="4">
        <f t="shared" si="21"/>
        <v>0</v>
      </c>
      <c r="F112" s="4">
        <f t="shared" si="16"/>
        <v>0</v>
      </c>
      <c r="G112" s="38">
        <f t="shared" si="17"/>
        <v>0</v>
      </c>
      <c r="H112" s="4">
        <f>IF($D$19=Tablas!$I$6,0,IF(J111&lt;=0.49,0,IF($D$17="No",0,IF($D$19=Tablas!$I$5,0.49,IF('2. Deuda'!$D$13=Tablas!$B$6,Tablas!AD85,IF('2. Deuda'!$D$13=Tablas!$B$7,Tablas!AE85,IF('2. Deuda'!$D$13=Tablas!$B$8,Tablas!AF85,Tablas!AG85))))*$D$18*C112)))</f>
        <v>0</v>
      </c>
      <c r="I112" s="4"/>
      <c r="J112" s="4">
        <f t="shared" si="22"/>
        <v>-3.965396899729967E-10</v>
      </c>
      <c r="K112" s="4"/>
      <c r="L112" s="4"/>
      <c r="M112" s="4"/>
      <c r="N112" s="4"/>
      <c r="O112" s="4"/>
      <c r="P112" s="4">
        <f t="shared" si="18"/>
        <v>0</v>
      </c>
      <c r="S112" s="78">
        <f t="shared" si="14"/>
        <v>24673.40157073204</v>
      </c>
      <c r="T112" s="4">
        <f>+IF(SUM($T$41:T111)&gt;=$D$10,0,IF($D$14="Variable",$D$10/$D$25,0))</f>
        <v>0</v>
      </c>
    </row>
    <row r="113" spans="1:20" ht="15" outlineLevel="1">
      <c r="A113" s="4"/>
      <c r="B113" s="34" t="str">
        <f t="shared" si="15"/>
        <v>NA</v>
      </c>
      <c r="C113" s="4">
        <f t="shared" si="19"/>
        <v>-3.965396899729967E-10</v>
      </c>
      <c r="D113" s="4">
        <f t="shared" si="20"/>
        <v>0</v>
      </c>
      <c r="E113" s="4">
        <f t="shared" si="21"/>
        <v>0</v>
      </c>
      <c r="F113" s="4">
        <f t="shared" si="16"/>
        <v>0</v>
      </c>
      <c r="G113" s="38">
        <f t="shared" si="17"/>
        <v>0</v>
      </c>
      <c r="H113" s="4">
        <f>IF($D$19=Tablas!$I$6,0,IF(J112&lt;=0.49,0,IF($D$17="No",0,IF($D$19=Tablas!$I$5,0.49,IF('2. Deuda'!$D$13=Tablas!$B$6,Tablas!AD86,IF('2. Deuda'!$D$13=Tablas!$B$7,Tablas!AE86,IF('2. Deuda'!$D$13=Tablas!$B$8,Tablas!AF86,Tablas!AG86))))*$D$18*C113)))</f>
        <v>0</v>
      </c>
      <c r="I113" s="4"/>
      <c r="J113" s="4">
        <f t="shared" si="22"/>
        <v>-3.965396899729967E-10</v>
      </c>
      <c r="K113" s="4"/>
      <c r="L113" s="4"/>
      <c r="M113" s="4"/>
      <c r="N113" s="4"/>
      <c r="O113" s="4"/>
      <c r="P113" s="4">
        <f t="shared" si="18"/>
        <v>0</v>
      </c>
      <c r="S113" s="78">
        <f t="shared" si="14"/>
        <v>24673.40157073204</v>
      </c>
      <c r="T113" s="4">
        <f>+IF(SUM($T$41:T112)&gt;=$D$10,0,IF($D$14="Variable",$D$10/$D$25,0))</f>
        <v>0</v>
      </c>
    </row>
    <row r="114" spans="1:20" ht="15" outlineLevel="1">
      <c r="A114" s="4"/>
      <c r="B114" s="34" t="str">
        <f t="shared" si="15"/>
        <v>NA</v>
      </c>
      <c r="C114" s="4">
        <f t="shared" si="19"/>
        <v>-3.965396899729967E-10</v>
      </c>
      <c r="D114" s="4">
        <f t="shared" si="20"/>
        <v>0</v>
      </c>
      <c r="E114" s="4">
        <f t="shared" si="21"/>
        <v>0</v>
      </c>
      <c r="F114" s="4">
        <f t="shared" si="16"/>
        <v>0</v>
      </c>
      <c r="G114" s="38">
        <f t="shared" si="17"/>
        <v>0</v>
      </c>
      <c r="H114" s="4">
        <f>IF($D$19=Tablas!$I$6,0,IF(J113&lt;=0.49,0,IF($D$17="No",0,IF($D$19=Tablas!$I$5,0.49,IF('2. Deuda'!$D$13=Tablas!$B$6,Tablas!AD87,IF('2. Deuda'!$D$13=Tablas!$B$7,Tablas!AE87,IF('2. Deuda'!$D$13=Tablas!$B$8,Tablas!AF87,Tablas!AG87))))*$D$18*C114)))</f>
        <v>0</v>
      </c>
      <c r="I114" s="4"/>
      <c r="J114" s="4">
        <f t="shared" si="22"/>
        <v>-3.965396899729967E-10</v>
      </c>
      <c r="K114" s="4"/>
      <c r="L114" s="4"/>
      <c r="M114" s="4"/>
      <c r="N114" s="4"/>
      <c r="O114" s="4"/>
      <c r="P114" s="4">
        <f t="shared" si="18"/>
        <v>0</v>
      </c>
      <c r="S114" s="78">
        <f t="shared" si="14"/>
        <v>24673.40157073204</v>
      </c>
      <c r="T114" s="4">
        <f>+IF(SUM($T$41:T113)&gt;=$D$10,0,IF($D$14="Variable",$D$10/$D$25,0))</f>
        <v>0</v>
      </c>
    </row>
    <row r="115" spans="1:20" ht="15" outlineLevel="1">
      <c r="A115" s="4"/>
      <c r="B115" s="34" t="str">
        <f t="shared" si="15"/>
        <v>NA</v>
      </c>
      <c r="C115" s="4">
        <f t="shared" si="19"/>
        <v>-3.965396899729967E-10</v>
      </c>
      <c r="D115" s="4">
        <f t="shared" si="20"/>
        <v>0</v>
      </c>
      <c r="E115" s="4">
        <f t="shared" si="21"/>
        <v>0</v>
      </c>
      <c r="F115" s="4">
        <f t="shared" si="16"/>
        <v>0</v>
      </c>
      <c r="G115" s="38">
        <f t="shared" si="17"/>
        <v>0</v>
      </c>
      <c r="H115" s="4">
        <f>IF($D$19=Tablas!$I$6,0,IF(J114&lt;=0.49,0,IF($D$17="No",0,IF($D$19=Tablas!$I$5,0.49,IF('2. Deuda'!$D$13=Tablas!$B$6,Tablas!AD88,IF('2. Deuda'!$D$13=Tablas!$B$7,Tablas!AE88,IF('2. Deuda'!$D$13=Tablas!$B$8,Tablas!AF88,Tablas!AG88))))*$D$18*C115)))</f>
        <v>0</v>
      </c>
      <c r="I115" s="4"/>
      <c r="J115" s="4">
        <f t="shared" si="22"/>
        <v>-3.965396899729967E-10</v>
      </c>
      <c r="K115" s="4"/>
      <c r="L115" s="4"/>
      <c r="M115" s="4"/>
      <c r="N115" s="4"/>
      <c r="O115" s="4"/>
      <c r="P115" s="4">
        <f t="shared" si="18"/>
        <v>0</v>
      </c>
      <c r="S115" s="78">
        <f t="shared" si="14"/>
        <v>24673.40157073204</v>
      </c>
      <c r="T115" s="4">
        <f>+IF(SUM($T$41:T114)&gt;=$D$10,0,IF($D$14="Variable",$D$10/$D$25,0))</f>
        <v>0</v>
      </c>
    </row>
    <row r="116" spans="1:20" ht="15" outlineLevel="1">
      <c r="A116" s="4"/>
      <c r="B116" s="34" t="str">
        <f t="shared" si="15"/>
        <v>NA</v>
      </c>
      <c r="C116" s="4">
        <f t="shared" si="19"/>
        <v>-3.965396899729967E-10</v>
      </c>
      <c r="D116" s="4">
        <f t="shared" si="20"/>
        <v>0</v>
      </c>
      <c r="E116" s="4">
        <f t="shared" si="21"/>
        <v>0</v>
      </c>
      <c r="F116" s="4">
        <f t="shared" si="16"/>
        <v>0</v>
      </c>
      <c r="G116" s="38">
        <f t="shared" si="17"/>
        <v>0</v>
      </c>
      <c r="H116" s="4">
        <f>IF($D$19=Tablas!$I$6,0,IF(J115&lt;=0.49,0,IF($D$17="No",0,IF($D$19=Tablas!$I$5,0.49,IF('2. Deuda'!$D$13=Tablas!$B$6,Tablas!AD89,IF('2. Deuda'!$D$13=Tablas!$B$7,Tablas!AE89,IF('2. Deuda'!$D$13=Tablas!$B$8,Tablas!AF89,Tablas!AG89))))*$D$18*C116)))</f>
        <v>0</v>
      </c>
      <c r="I116" s="4"/>
      <c r="J116" s="4">
        <f t="shared" si="22"/>
        <v>-3.965396899729967E-10</v>
      </c>
      <c r="K116" s="4"/>
      <c r="L116" s="4"/>
      <c r="M116" s="4"/>
      <c r="N116" s="4"/>
      <c r="O116" s="4"/>
      <c r="P116" s="4">
        <f t="shared" si="18"/>
        <v>0</v>
      </c>
      <c r="S116" s="78">
        <f t="shared" si="14"/>
        <v>24673.40157073204</v>
      </c>
      <c r="T116" s="4">
        <f>+IF(SUM($T$41:T115)&gt;=$D$10,0,IF($D$14="Variable",$D$10/$D$25,0))</f>
        <v>0</v>
      </c>
    </row>
    <row r="117" spans="1:20" ht="15" outlineLevel="1">
      <c r="A117" s="4"/>
      <c r="B117" s="34" t="str">
        <f t="shared" si="15"/>
        <v>NA</v>
      </c>
      <c r="C117" s="4">
        <f t="shared" si="19"/>
        <v>-3.965396899729967E-10</v>
      </c>
      <c r="D117" s="4">
        <f t="shared" si="20"/>
        <v>0</v>
      </c>
      <c r="E117" s="4">
        <f t="shared" si="21"/>
        <v>0</v>
      </c>
      <c r="F117" s="4">
        <f t="shared" si="16"/>
        <v>0</v>
      </c>
      <c r="G117" s="38">
        <f t="shared" si="17"/>
        <v>0</v>
      </c>
      <c r="H117" s="4">
        <f>IF($D$19=Tablas!$I$6,0,IF(J116&lt;=0.49,0,IF($D$17="No",0,IF($D$19=Tablas!$I$5,0.49,IF('2. Deuda'!$D$13=Tablas!$B$6,Tablas!AD90,IF('2. Deuda'!$D$13=Tablas!$B$7,Tablas!AE90,IF('2. Deuda'!$D$13=Tablas!$B$8,Tablas!AF90,Tablas!AG90))))*$D$18*C117)))</f>
        <v>0</v>
      </c>
      <c r="I117" s="4"/>
      <c r="J117" s="4">
        <f t="shared" si="22"/>
        <v>-3.965396899729967E-10</v>
      </c>
      <c r="K117" s="4"/>
      <c r="L117" s="4"/>
      <c r="M117" s="4"/>
      <c r="N117" s="4"/>
      <c r="O117" s="4"/>
      <c r="P117" s="4">
        <f t="shared" si="18"/>
        <v>0</v>
      </c>
      <c r="S117" s="78">
        <f t="shared" si="14"/>
        <v>24673.40157073204</v>
      </c>
      <c r="T117" s="4">
        <f>+IF(SUM($T$41:T116)&gt;=$D$10,0,IF($D$14="Variable",$D$10/$D$25,0))</f>
        <v>0</v>
      </c>
    </row>
    <row r="118" spans="1:20" ht="15" outlineLevel="1">
      <c r="A118" s="4"/>
      <c r="B118" s="34" t="str">
        <f t="shared" si="15"/>
        <v>NA</v>
      </c>
      <c r="C118" s="4">
        <f t="shared" si="19"/>
        <v>-3.965396899729967E-10</v>
      </c>
      <c r="D118" s="4">
        <f t="shared" si="20"/>
        <v>0</v>
      </c>
      <c r="E118" s="4">
        <f t="shared" si="21"/>
        <v>0</v>
      </c>
      <c r="F118" s="4">
        <f t="shared" si="16"/>
        <v>0</v>
      </c>
      <c r="G118" s="38">
        <f t="shared" si="17"/>
        <v>0</v>
      </c>
      <c r="H118" s="4">
        <f>IF($D$19=Tablas!$I$6,0,IF(J117&lt;=0.49,0,IF($D$17="No",0,IF($D$19=Tablas!$I$5,0.49,IF('2. Deuda'!$D$13=Tablas!$B$6,Tablas!AD91,IF('2. Deuda'!$D$13=Tablas!$B$7,Tablas!AE91,IF('2. Deuda'!$D$13=Tablas!$B$8,Tablas!AF91,Tablas!AG91))))*$D$18*C118)))</f>
        <v>0</v>
      </c>
      <c r="I118" s="4"/>
      <c r="J118" s="4">
        <f t="shared" si="22"/>
        <v>-3.965396899729967E-10</v>
      </c>
      <c r="K118" s="4"/>
      <c r="L118" s="4"/>
      <c r="M118" s="4"/>
      <c r="N118" s="4"/>
      <c r="O118" s="4"/>
      <c r="P118" s="4">
        <f t="shared" si="18"/>
        <v>0</v>
      </c>
      <c r="S118" s="78">
        <f t="shared" si="14"/>
        <v>24673.40157073204</v>
      </c>
      <c r="T118" s="4">
        <f>+IF(SUM($T$41:T117)&gt;=$D$10,0,IF($D$14="Variable",$D$10/$D$25,0))</f>
        <v>0</v>
      </c>
    </row>
    <row r="119" spans="1:20" ht="15" outlineLevel="1">
      <c r="A119" s="4"/>
      <c r="B119" s="34" t="str">
        <f t="shared" si="15"/>
        <v>NA</v>
      </c>
      <c r="C119" s="4">
        <f t="shared" si="19"/>
        <v>-3.965396899729967E-10</v>
      </c>
      <c r="D119" s="4">
        <f t="shared" si="20"/>
        <v>0</v>
      </c>
      <c r="E119" s="4">
        <f t="shared" si="21"/>
        <v>0</v>
      </c>
      <c r="F119" s="4">
        <f t="shared" si="16"/>
        <v>0</v>
      </c>
      <c r="G119" s="38">
        <f t="shared" si="17"/>
        <v>0</v>
      </c>
      <c r="H119" s="4">
        <f>IF($D$19=Tablas!$I$6,0,IF(J118&lt;=0.49,0,IF($D$17="No",0,IF($D$19=Tablas!$I$5,0.49,IF('2. Deuda'!$D$13=Tablas!$B$6,Tablas!AD92,IF('2. Deuda'!$D$13=Tablas!$B$7,Tablas!AE92,IF('2. Deuda'!$D$13=Tablas!$B$8,Tablas!AF92,Tablas!AG92))))*$D$18*C119)))</f>
        <v>0</v>
      </c>
      <c r="I119" s="4"/>
      <c r="J119" s="4">
        <f t="shared" si="22"/>
        <v>-3.965396899729967E-10</v>
      </c>
      <c r="K119" s="4"/>
      <c r="L119" s="4"/>
      <c r="M119" s="4"/>
      <c r="N119" s="4"/>
      <c r="O119" s="4"/>
      <c r="P119" s="4">
        <f t="shared" si="18"/>
        <v>0</v>
      </c>
      <c r="S119" s="78">
        <f t="shared" si="14"/>
        <v>24673.40157073204</v>
      </c>
      <c r="T119" s="4">
        <f>+IF(SUM($T$41:T118)&gt;=$D$10,0,IF($D$14="Variable",$D$10/$D$25,0))</f>
        <v>0</v>
      </c>
    </row>
    <row r="120" spans="1:20" ht="15" outlineLevel="1">
      <c r="A120" s="4"/>
      <c r="B120" s="34" t="str">
        <f t="shared" si="15"/>
        <v>NA</v>
      </c>
      <c r="C120" s="4">
        <f t="shared" si="19"/>
        <v>-3.965396899729967E-10</v>
      </c>
      <c r="D120" s="4">
        <f t="shared" si="20"/>
        <v>0</v>
      </c>
      <c r="E120" s="4">
        <f t="shared" si="21"/>
        <v>0</v>
      </c>
      <c r="F120" s="4">
        <f t="shared" si="16"/>
        <v>0</v>
      </c>
      <c r="G120" s="38">
        <f t="shared" si="17"/>
        <v>0</v>
      </c>
      <c r="H120" s="4">
        <f>IF($D$19=Tablas!$I$6,0,IF(J119&lt;=0.49,0,IF($D$17="No",0,IF($D$19=Tablas!$I$5,0.49,IF('2. Deuda'!$D$13=Tablas!$B$6,Tablas!AD93,IF('2. Deuda'!$D$13=Tablas!$B$7,Tablas!AE93,IF('2. Deuda'!$D$13=Tablas!$B$8,Tablas!AF93,Tablas!AG93))))*$D$18*C120)))</f>
        <v>0</v>
      </c>
      <c r="I120" s="4"/>
      <c r="J120" s="4">
        <f t="shared" si="22"/>
        <v>-3.965396899729967E-10</v>
      </c>
      <c r="K120" s="4"/>
      <c r="L120" s="4"/>
      <c r="M120" s="4"/>
      <c r="N120" s="4"/>
      <c r="O120" s="4"/>
      <c r="P120" s="4">
        <f t="shared" si="18"/>
        <v>0</v>
      </c>
      <c r="S120" s="78">
        <f t="shared" si="14"/>
        <v>24673.40157073204</v>
      </c>
      <c r="T120" s="4">
        <f>+IF(SUM($T$41:T119)&gt;=$D$10,0,IF($D$14="Variable",$D$10/$D$25,0))</f>
        <v>0</v>
      </c>
    </row>
    <row r="121" spans="1:20" ht="15" outlineLevel="1">
      <c r="A121" s="4"/>
      <c r="B121" s="34" t="str">
        <f t="shared" si="15"/>
        <v>NA</v>
      </c>
      <c r="C121" s="4">
        <f t="shared" si="19"/>
        <v>-3.965396899729967E-10</v>
      </c>
      <c r="D121" s="4">
        <f t="shared" si="20"/>
        <v>0</v>
      </c>
      <c r="E121" s="4">
        <f t="shared" si="21"/>
        <v>0</v>
      </c>
      <c r="F121" s="4">
        <f t="shared" si="16"/>
        <v>0</v>
      </c>
      <c r="G121" s="38">
        <f t="shared" si="17"/>
        <v>0</v>
      </c>
      <c r="H121" s="4">
        <f>IF($D$19=Tablas!$I$6,0,IF(J120&lt;=0.49,0,IF($D$17="No",0,IF($D$19=Tablas!$I$5,0.49,IF('2. Deuda'!$D$13=Tablas!$B$6,Tablas!AD94,IF('2. Deuda'!$D$13=Tablas!$B$7,Tablas!AE94,IF('2. Deuda'!$D$13=Tablas!$B$8,Tablas!AF94,Tablas!AG94))))*$D$18*C121)))</f>
        <v>0</v>
      </c>
      <c r="I121" s="4"/>
      <c r="J121" s="4">
        <f t="shared" si="22"/>
        <v>-3.965396899729967E-10</v>
      </c>
      <c r="K121" s="4"/>
      <c r="L121" s="4"/>
      <c r="M121" s="4"/>
      <c r="N121" s="4"/>
      <c r="O121" s="4"/>
      <c r="P121" s="4">
        <f t="shared" si="18"/>
        <v>0</v>
      </c>
      <c r="S121" s="78">
        <f t="shared" si="14"/>
        <v>24673.40157073204</v>
      </c>
      <c r="T121" s="4">
        <f>+IF(SUM($T$41:T120)&gt;=$D$10,0,IF($D$14="Variable",$D$10/$D$25,0))</f>
        <v>0</v>
      </c>
    </row>
    <row r="122" spans="1:20" ht="15" outlineLevel="1">
      <c r="A122" s="4"/>
      <c r="B122" s="34" t="str">
        <f t="shared" si="15"/>
        <v>NA</v>
      </c>
      <c r="C122" s="4">
        <f t="shared" si="19"/>
        <v>-3.965396899729967E-10</v>
      </c>
      <c r="D122" s="4">
        <f t="shared" si="20"/>
        <v>0</v>
      </c>
      <c r="E122" s="4">
        <f t="shared" si="21"/>
        <v>0</v>
      </c>
      <c r="F122" s="4">
        <f t="shared" si="16"/>
        <v>0</v>
      </c>
      <c r="G122" s="38">
        <f t="shared" si="17"/>
        <v>0</v>
      </c>
      <c r="H122" s="4">
        <f>IF($D$19=Tablas!$I$6,0,IF(J121&lt;=0.49,0,IF($D$17="No",0,IF($D$19=Tablas!$I$5,0.49,IF('2. Deuda'!$D$13=Tablas!$B$6,Tablas!AD95,IF('2. Deuda'!$D$13=Tablas!$B$7,Tablas!AE95,IF('2. Deuda'!$D$13=Tablas!$B$8,Tablas!AF95,Tablas!AG95))))*$D$18*C122)))</f>
        <v>0</v>
      </c>
      <c r="I122" s="4"/>
      <c r="J122" s="4">
        <f t="shared" si="22"/>
        <v>-3.965396899729967E-10</v>
      </c>
      <c r="K122" s="4"/>
      <c r="L122" s="4"/>
      <c r="M122" s="4"/>
      <c r="N122" s="4"/>
      <c r="O122" s="4"/>
      <c r="P122" s="4">
        <f t="shared" si="18"/>
        <v>0</v>
      </c>
      <c r="S122" s="78">
        <f t="shared" si="14"/>
        <v>24673.40157073204</v>
      </c>
      <c r="T122" s="4">
        <f>+IF(SUM($T$41:T121)&gt;=$D$10,0,IF($D$14="Variable",$D$10/$D$25,0))</f>
        <v>0</v>
      </c>
    </row>
    <row r="123" spans="1:20" ht="15" outlineLevel="1">
      <c r="A123" s="4"/>
      <c r="B123" s="34" t="str">
        <f t="shared" si="15"/>
        <v>NA</v>
      </c>
      <c r="C123" s="4">
        <f t="shared" si="19"/>
        <v>-3.965396899729967E-10</v>
      </c>
      <c r="D123" s="4">
        <f t="shared" si="20"/>
        <v>0</v>
      </c>
      <c r="E123" s="4">
        <f t="shared" si="21"/>
        <v>0</v>
      </c>
      <c r="F123" s="4">
        <f t="shared" si="16"/>
        <v>0</v>
      </c>
      <c r="G123" s="38">
        <f t="shared" si="17"/>
        <v>0</v>
      </c>
      <c r="H123" s="4">
        <f>IF($D$19=Tablas!$I$6,0,IF(J122&lt;=0.49,0,IF($D$17="No",0,IF($D$19=Tablas!$I$5,0.49,IF('2. Deuda'!$D$13=Tablas!$B$6,Tablas!AD96,IF('2. Deuda'!$D$13=Tablas!$B$7,Tablas!AE96,IF('2. Deuda'!$D$13=Tablas!$B$8,Tablas!AF96,Tablas!AG96))))*$D$18*C123)))</f>
        <v>0</v>
      </c>
      <c r="I123" s="4"/>
      <c r="J123" s="4">
        <f t="shared" si="22"/>
        <v>-3.965396899729967E-10</v>
      </c>
      <c r="K123" s="4"/>
      <c r="L123" s="4"/>
      <c r="M123" s="4"/>
      <c r="N123" s="4"/>
      <c r="O123" s="4"/>
      <c r="P123" s="4">
        <f t="shared" si="18"/>
        <v>0</v>
      </c>
      <c r="S123" s="78">
        <f t="shared" si="14"/>
        <v>24673.40157073204</v>
      </c>
      <c r="T123" s="4">
        <f>+IF(SUM($T$41:T122)&gt;=$D$10,0,IF($D$14="Variable",$D$10/$D$25,0))</f>
        <v>0</v>
      </c>
    </row>
    <row r="124" spans="1:20" ht="15" outlineLevel="1">
      <c r="A124" s="4"/>
      <c r="B124" s="34" t="str">
        <f t="shared" si="15"/>
        <v>NA</v>
      </c>
      <c r="C124" s="4">
        <f t="shared" si="19"/>
        <v>-3.965396899729967E-10</v>
      </c>
      <c r="D124" s="4">
        <f t="shared" si="20"/>
        <v>0</v>
      </c>
      <c r="E124" s="4">
        <f t="shared" si="21"/>
        <v>0</v>
      </c>
      <c r="F124" s="4">
        <f t="shared" si="16"/>
        <v>0</v>
      </c>
      <c r="G124" s="38">
        <f t="shared" si="17"/>
        <v>0</v>
      </c>
      <c r="H124" s="4">
        <f>IF($D$19=Tablas!$I$6,0,IF(J123&lt;=0.49,0,IF($D$17="No",0,IF($D$19=Tablas!$I$5,0.49,IF('2. Deuda'!$D$13=Tablas!$B$6,Tablas!AD97,IF('2. Deuda'!$D$13=Tablas!$B$7,Tablas!AE97,IF('2. Deuda'!$D$13=Tablas!$B$8,Tablas!AF97,Tablas!AG97))))*$D$18*C124)))</f>
        <v>0</v>
      </c>
      <c r="I124" s="4"/>
      <c r="J124" s="4">
        <f t="shared" si="22"/>
        <v>-3.965396899729967E-10</v>
      </c>
      <c r="K124" s="4"/>
      <c r="L124" s="4"/>
      <c r="M124" s="4"/>
      <c r="N124" s="4"/>
      <c r="O124" s="4"/>
      <c r="P124" s="4">
        <f t="shared" si="18"/>
        <v>0</v>
      </c>
      <c r="S124" s="78">
        <f t="shared" si="14"/>
        <v>24673.40157073204</v>
      </c>
      <c r="T124" s="4">
        <f>+IF(SUM($T$41:T123)&gt;=$D$10,0,IF($D$14="Variable",$D$10/$D$25,0))</f>
        <v>0</v>
      </c>
    </row>
    <row r="125" spans="1:20" ht="15" outlineLevel="1">
      <c r="A125" s="4"/>
      <c r="B125" s="34" t="str">
        <f t="shared" si="15"/>
        <v>NA</v>
      </c>
      <c r="C125" s="4">
        <f t="shared" si="19"/>
        <v>-3.965396899729967E-10</v>
      </c>
      <c r="D125" s="4">
        <f t="shared" si="20"/>
        <v>0</v>
      </c>
      <c r="E125" s="4">
        <f t="shared" si="21"/>
        <v>0</v>
      </c>
      <c r="F125" s="4">
        <f t="shared" si="16"/>
        <v>0</v>
      </c>
      <c r="G125" s="38">
        <f t="shared" si="17"/>
        <v>0</v>
      </c>
      <c r="H125" s="4">
        <f>IF($D$19=Tablas!$I$6,0,IF(J124&lt;=0.49,0,IF($D$17="No",0,IF($D$19=Tablas!$I$5,0.49,IF('2. Deuda'!$D$13=Tablas!$B$6,Tablas!AD98,IF('2. Deuda'!$D$13=Tablas!$B$7,Tablas!AE98,IF('2. Deuda'!$D$13=Tablas!$B$8,Tablas!AF98,Tablas!AG98))))*$D$18*C125)))</f>
        <v>0</v>
      </c>
      <c r="I125" s="4"/>
      <c r="J125" s="4">
        <f t="shared" si="22"/>
        <v>-3.965396899729967E-10</v>
      </c>
      <c r="K125" s="4"/>
      <c r="L125" s="4"/>
      <c r="M125" s="4"/>
      <c r="N125" s="4"/>
      <c r="O125" s="4"/>
      <c r="P125" s="4">
        <f t="shared" si="18"/>
        <v>0</v>
      </c>
      <c r="S125" s="78">
        <f t="shared" si="14"/>
        <v>24673.40157073204</v>
      </c>
      <c r="T125" s="4">
        <f>+IF(SUM($T$41:T124)&gt;=$D$10,0,IF($D$14="Variable",$D$10/$D$25,0))</f>
        <v>0</v>
      </c>
    </row>
    <row r="126" spans="1:20" ht="15" outlineLevel="1">
      <c r="A126" s="4"/>
      <c r="B126" s="34" t="str">
        <f t="shared" si="15"/>
        <v>NA</v>
      </c>
      <c r="C126" s="4">
        <f t="shared" si="19"/>
        <v>-3.965396899729967E-10</v>
      </c>
      <c r="D126" s="4">
        <f t="shared" si="20"/>
        <v>0</v>
      </c>
      <c r="E126" s="4">
        <f t="shared" si="21"/>
        <v>0</v>
      </c>
      <c r="F126" s="4">
        <f t="shared" si="16"/>
        <v>0</v>
      </c>
      <c r="G126" s="38">
        <f t="shared" si="17"/>
        <v>0</v>
      </c>
      <c r="H126" s="4">
        <f>IF($D$19=Tablas!$I$6,0,IF(J125&lt;=0.49,0,IF($D$17="No",0,IF($D$19=Tablas!$I$5,0.49,IF('2. Deuda'!$D$13=Tablas!$B$6,Tablas!AD99,IF('2. Deuda'!$D$13=Tablas!$B$7,Tablas!AE99,IF('2. Deuda'!$D$13=Tablas!$B$8,Tablas!AF99,Tablas!AG99))))*$D$18*C126)))</f>
        <v>0</v>
      </c>
      <c r="I126" s="4"/>
      <c r="J126" s="4">
        <f t="shared" si="22"/>
        <v>-3.965396899729967E-10</v>
      </c>
      <c r="K126" s="4"/>
      <c r="L126" s="4"/>
      <c r="M126" s="4"/>
      <c r="N126" s="4"/>
      <c r="O126" s="4"/>
      <c r="P126" s="4">
        <f t="shared" si="18"/>
        <v>0</v>
      </c>
      <c r="S126" s="78">
        <f t="shared" si="14"/>
        <v>24673.40157073204</v>
      </c>
      <c r="T126" s="4">
        <f>+IF(SUM($T$41:T125)&gt;=$D$10,0,IF($D$14="Variable",$D$10/$D$25,0))</f>
        <v>0</v>
      </c>
    </row>
    <row r="127" spans="1:20" ht="15" outlineLevel="1">
      <c r="A127" s="4"/>
      <c r="B127" s="34" t="str">
        <f t="shared" si="15"/>
        <v>NA</v>
      </c>
      <c r="C127" s="4">
        <f t="shared" si="19"/>
        <v>-3.965396899729967E-10</v>
      </c>
      <c r="D127" s="4">
        <f t="shared" si="20"/>
        <v>0</v>
      </c>
      <c r="E127" s="4">
        <f t="shared" si="21"/>
        <v>0</v>
      </c>
      <c r="F127" s="4">
        <f t="shared" si="16"/>
        <v>0</v>
      </c>
      <c r="G127" s="38">
        <f t="shared" si="17"/>
        <v>0</v>
      </c>
      <c r="H127" s="4">
        <f>IF($D$19=Tablas!$I$6,0,IF(J126&lt;=0.49,0,IF($D$17="No",0,IF($D$19=Tablas!$I$5,0.49,IF('2. Deuda'!$D$13=Tablas!$B$6,Tablas!AD100,IF('2. Deuda'!$D$13=Tablas!$B$7,Tablas!AE100,IF('2. Deuda'!$D$13=Tablas!$B$8,Tablas!AF100,Tablas!AG100))))*$D$18*C127)))</f>
        <v>0</v>
      </c>
      <c r="I127" s="4"/>
      <c r="J127" s="4">
        <f t="shared" si="22"/>
        <v>-3.965396899729967E-10</v>
      </c>
      <c r="K127" s="4"/>
      <c r="L127" s="4"/>
      <c r="M127" s="4"/>
      <c r="N127" s="4"/>
      <c r="O127" s="4"/>
      <c r="P127" s="4">
        <f t="shared" si="18"/>
        <v>0</v>
      </c>
      <c r="S127" s="78">
        <f t="shared" si="14"/>
        <v>24673.40157073204</v>
      </c>
      <c r="T127" s="4">
        <f>+IF(SUM($T$41:T126)&gt;=$D$10,0,IF($D$14="Variable",$D$10/$D$25,0))</f>
        <v>0</v>
      </c>
    </row>
    <row r="128" spans="1:20" ht="15" outlineLevel="1">
      <c r="A128" s="4"/>
      <c r="B128" s="34" t="str">
        <f t="shared" si="15"/>
        <v>NA</v>
      </c>
      <c r="C128" s="4">
        <f t="shared" si="19"/>
        <v>-3.965396899729967E-10</v>
      </c>
      <c r="D128" s="4">
        <f t="shared" si="20"/>
        <v>0</v>
      </c>
      <c r="E128" s="4">
        <f t="shared" si="21"/>
        <v>0</v>
      </c>
      <c r="F128" s="4">
        <f t="shared" si="16"/>
        <v>0</v>
      </c>
      <c r="G128" s="38">
        <f t="shared" si="17"/>
        <v>0</v>
      </c>
      <c r="H128" s="4">
        <f>IF($D$19=Tablas!$I$6,0,IF(J127&lt;=0.49,0,IF($D$17="No",0,IF($D$19=Tablas!$I$5,0.49,IF('2. Deuda'!$D$13=Tablas!$B$6,Tablas!AD101,IF('2. Deuda'!$D$13=Tablas!$B$7,Tablas!AE101,IF('2. Deuda'!$D$13=Tablas!$B$8,Tablas!AF101,Tablas!AG101))))*$D$18*C128)))</f>
        <v>0</v>
      </c>
      <c r="I128" s="4"/>
      <c r="J128" s="4">
        <f t="shared" si="22"/>
        <v>-3.965396899729967E-10</v>
      </c>
      <c r="K128" s="4"/>
      <c r="L128" s="4"/>
      <c r="M128" s="4"/>
      <c r="N128" s="4"/>
      <c r="O128" s="4"/>
      <c r="P128" s="4">
        <f t="shared" si="18"/>
        <v>0</v>
      </c>
      <c r="S128" s="78">
        <f t="shared" si="14"/>
        <v>24673.40157073204</v>
      </c>
      <c r="T128" s="4">
        <f>+IF(SUM($T$41:T127)&gt;=$D$10,0,IF($D$14="Variable",$D$10/$D$25,0))</f>
        <v>0</v>
      </c>
    </row>
    <row r="129" spans="1:20" ht="15" outlineLevel="1">
      <c r="A129" s="4"/>
      <c r="B129" s="34" t="str">
        <f t="shared" si="15"/>
        <v>NA</v>
      </c>
      <c r="C129" s="4">
        <f t="shared" si="19"/>
        <v>-3.965396899729967E-10</v>
      </c>
      <c r="D129" s="4">
        <f t="shared" si="20"/>
        <v>0</v>
      </c>
      <c r="E129" s="4">
        <f t="shared" si="21"/>
        <v>0</v>
      </c>
      <c r="F129" s="4">
        <f t="shared" si="16"/>
        <v>0</v>
      </c>
      <c r="G129" s="38">
        <f t="shared" si="17"/>
        <v>0</v>
      </c>
      <c r="H129" s="4">
        <f>IF($D$19=Tablas!$I$6,0,IF(J128&lt;=0.49,0,IF($D$17="No",0,IF($D$19=Tablas!$I$5,0.49,IF('2. Deuda'!$D$13=Tablas!$B$6,Tablas!AD102,IF('2. Deuda'!$D$13=Tablas!$B$7,Tablas!AE102,IF('2. Deuda'!$D$13=Tablas!$B$8,Tablas!AF102,Tablas!AG102))))*$D$18*C129)))</f>
        <v>0</v>
      </c>
      <c r="I129" s="4"/>
      <c r="J129" s="4">
        <f t="shared" si="22"/>
        <v>-3.965396899729967E-10</v>
      </c>
      <c r="K129" s="4"/>
      <c r="L129" s="4"/>
      <c r="M129" s="4"/>
      <c r="N129" s="4"/>
      <c r="O129" s="4"/>
      <c r="P129" s="4">
        <f t="shared" si="18"/>
        <v>0</v>
      </c>
      <c r="S129" s="78">
        <f t="shared" si="14"/>
        <v>24673.40157073204</v>
      </c>
      <c r="T129" s="4">
        <f>+IF(SUM($T$41:T128)&gt;=$D$10,0,IF($D$14="Variable",$D$10/$D$25,0))</f>
        <v>0</v>
      </c>
    </row>
    <row r="130" spans="1:20" ht="15" outlineLevel="1">
      <c r="A130" s="4"/>
      <c r="B130" s="34" t="str">
        <f t="shared" si="15"/>
        <v>NA</v>
      </c>
      <c r="C130" s="4">
        <f t="shared" si="19"/>
        <v>-3.965396899729967E-10</v>
      </c>
      <c r="D130" s="4">
        <f t="shared" si="20"/>
        <v>0</v>
      </c>
      <c r="E130" s="4">
        <f t="shared" si="21"/>
        <v>0</v>
      </c>
      <c r="F130" s="4">
        <f t="shared" si="16"/>
        <v>0</v>
      </c>
      <c r="G130" s="38">
        <f t="shared" si="17"/>
        <v>0</v>
      </c>
      <c r="H130" s="4">
        <f>IF($D$19=Tablas!$I$6,0,IF(J129&lt;=0.49,0,IF($D$17="No",0,IF($D$19=Tablas!$I$5,0.49,IF('2. Deuda'!$D$13=Tablas!$B$6,Tablas!AD103,IF('2. Deuda'!$D$13=Tablas!$B$7,Tablas!AE103,IF('2. Deuda'!$D$13=Tablas!$B$8,Tablas!AF103,Tablas!AG103))))*$D$18*C130)))</f>
        <v>0</v>
      </c>
      <c r="I130" s="4"/>
      <c r="J130" s="4">
        <f t="shared" si="22"/>
        <v>-3.965396899729967E-10</v>
      </c>
      <c r="K130" s="4"/>
      <c r="L130" s="4"/>
      <c r="M130" s="4"/>
      <c r="N130" s="4"/>
      <c r="O130" s="4"/>
      <c r="P130" s="4">
        <f t="shared" si="18"/>
        <v>0</v>
      </c>
      <c r="S130" s="78">
        <f t="shared" si="14"/>
        <v>24673.40157073204</v>
      </c>
      <c r="T130" s="4">
        <f>+IF(SUM($T$41:T129)&gt;=$D$10,0,IF($D$14="Variable",$D$10/$D$25,0))</f>
        <v>0</v>
      </c>
    </row>
    <row r="131" spans="1:20" ht="15" outlineLevel="1">
      <c r="A131" s="4"/>
      <c r="B131" s="34" t="str">
        <f t="shared" si="15"/>
        <v>NA</v>
      </c>
      <c r="C131" s="4">
        <f t="shared" si="19"/>
        <v>-3.965396899729967E-10</v>
      </c>
      <c r="D131" s="4">
        <f t="shared" si="20"/>
        <v>0</v>
      </c>
      <c r="E131" s="4">
        <f t="shared" si="21"/>
        <v>0</v>
      </c>
      <c r="F131" s="4">
        <f t="shared" si="16"/>
        <v>0</v>
      </c>
      <c r="G131" s="38">
        <f t="shared" si="17"/>
        <v>0</v>
      </c>
      <c r="H131" s="4">
        <f>IF($D$19=Tablas!$I$6,0,IF(J130&lt;=0.49,0,IF($D$17="No",0,IF($D$19=Tablas!$I$5,0.49,IF('2. Deuda'!$D$13=Tablas!$B$6,Tablas!AD104,IF('2. Deuda'!$D$13=Tablas!$B$7,Tablas!AE104,IF('2. Deuda'!$D$13=Tablas!$B$8,Tablas!AF104,Tablas!AG104))))*$D$18*C131)))</f>
        <v>0</v>
      </c>
      <c r="I131" s="4"/>
      <c r="J131" s="4">
        <f t="shared" si="22"/>
        <v>-3.965396899729967E-10</v>
      </c>
      <c r="K131" s="4"/>
      <c r="L131" s="4"/>
      <c r="M131" s="4"/>
      <c r="N131" s="4"/>
      <c r="O131" s="4"/>
      <c r="P131" s="4">
        <f t="shared" si="18"/>
        <v>0</v>
      </c>
      <c r="S131" s="78">
        <f t="shared" si="14"/>
        <v>24673.40157073204</v>
      </c>
      <c r="T131" s="4">
        <f>+IF(SUM($T$41:T130)&gt;=$D$10,0,IF($D$14="Variable",$D$10/$D$25,0))</f>
        <v>0</v>
      </c>
    </row>
    <row r="132" spans="1:20" ht="15" outlineLevel="1">
      <c r="A132" s="4"/>
      <c r="B132" s="34" t="str">
        <f t="shared" si="15"/>
        <v>NA</v>
      </c>
      <c r="C132" s="4">
        <f t="shared" si="19"/>
        <v>-3.965396899729967E-10</v>
      </c>
      <c r="D132" s="4">
        <f t="shared" si="20"/>
        <v>0</v>
      </c>
      <c r="E132" s="4">
        <f t="shared" si="21"/>
        <v>0</v>
      </c>
      <c r="F132" s="4">
        <f t="shared" si="16"/>
        <v>0</v>
      </c>
      <c r="G132" s="38">
        <f t="shared" si="17"/>
        <v>0</v>
      </c>
      <c r="H132" s="4">
        <f>IF($D$19=Tablas!$I$6,0,IF(J131&lt;=0.49,0,IF($D$17="No",0,IF($D$19=Tablas!$I$5,0.49,IF('2. Deuda'!$D$13=Tablas!$B$6,Tablas!AD105,IF('2. Deuda'!$D$13=Tablas!$B$7,Tablas!AE105,IF('2. Deuda'!$D$13=Tablas!$B$8,Tablas!AF105,Tablas!AG105))))*$D$18*C132)))</f>
        <v>0</v>
      </c>
      <c r="I132" s="4"/>
      <c r="J132" s="4">
        <f t="shared" si="22"/>
        <v>-3.965396899729967E-10</v>
      </c>
      <c r="K132" s="4"/>
      <c r="L132" s="4"/>
      <c r="M132" s="4"/>
      <c r="N132" s="4"/>
      <c r="O132" s="4"/>
      <c r="P132" s="4">
        <f t="shared" si="18"/>
        <v>0</v>
      </c>
      <c r="S132" s="78">
        <f t="shared" si="14"/>
        <v>24673.40157073204</v>
      </c>
      <c r="T132" s="4">
        <f>+IF(SUM($T$41:T131)&gt;=$D$10,0,IF($D$14="Variable",$D$10/$D$25,0))</f>
        <v>0</v>
      </c>
    </row>
    <row r="133" spans="1:20" ht="15" outlineLevel="1">
      <c r="A133" s="4"/>
      <c r="B133" s="34" t="str">
        <f t="shared" si="15"/>
        <v>NA</v>
      </c>
      <c r="C133" s="4">
        <f t="shared" si="19"/>
        <v>-3.965396899729967E-10</v>
      </c>
      <c r="D133" s="4">
        <f t="shared" si="20"/>
        <v>0</v>
      </c>
      <c r="E133" s="4">
        <f t="shared" si="21"/>
        <v>0</v>
      </c>
      <c r="F133" s="4">
        <f t="shared" si="16"/>
        <v>0</v>
      </c>
      <c r="G133" s="38">
        <f t="shared" si="17"/>
        <v>0</v>
      </c>
      <c r="H133" s="4">
        <f>IF($D$19=Tablas!$I$6,0,IF(J132&lt;=0.49,0,IF($D$17="No",0,IF($D$19=Tablas!$I$5,0.49,IF('2. Deuda'!$D$13=Tablas!$B$6,Tablas!AD106,IF('2. Deuda'!$D$13=Tablas!$B$7,Tablas!AE106,IF('2. Deuda'!$D$13=Tablas!$B$8,Tablas!AF106,Tablas!AG106))))*$D$18*C133)))</f>
        <v>0</v>
      </c>
      <c r="I133" s="4"/>
      <c r="J133" s="4">
        <f t="shared" si="22"/>
        <v>-3.965396899729967E-10</v>
      </c>
      <c r="K133" s="4"/>
      <c r="L133" s="4"/>
      <c r="M133" s="4"/>
      <c r="N133" s="4"/>
      <c r="O133" s="4"/>
      <c r="P133" s="4">
        <f t="shared" si="18"/>
        <v>0</v>
      </c>
      <c r="S133" s="78">
        <f t="shared" si="14"/>
        <v>24673.40157073204</v>
      </c>
      <c r="T133" s="4">
        <f>+IF(SUM($T$41:T132)&gt;=$D$10,0,IF($D$14="Variable",$D$10/$D$25,0))</f>
        <v>0</v>
      </c>
    </row>
    <row r="134" spans="1:20" ht="15" outlineLevel="1">
      <c r="A134" s="4"/>
      <c r="B134" s="34" t="str">
        <f t="shared" si="15"/>
        <v>NA</v>
      </c>
      <c r="C134" s="4">
        <f t="shared" si="19"/>
        <v>-3.965396899729967E-10</v>
      </c>
      <c r="D134" s="4">
        <f t="shared" si="20"/>
        <v>0</v>
      </c>
      <c r="E134" s="4">
        <f t="shared" si="21"/>
        <v>0</v>
      </c>
      <c r="F134" s="4">
        <f t="shared" si="16"/>
        <v>0</v>
      </c>
      <c r="G134" s="38">
        <f t="shared" si="17"/>
        <v>0</v>
      </c>
      <c r="H134" s="4">
        <f>IF($D$19=Tablas!$I$6,0,IF(J133&lt;=0.49,0,IF($D$17="No",0,IF($D$19=Tablas!$I$5,0.49,IF('2. Deuda'!$D$13=Tablas!$B$6,Tablas!AD107,IF('2. Deuda'!$D$13=Tablas!$B$7,Tablas!AE107,IF('2. Deuda'!$D$13=Tablas!$B$8,Tablas!AF107,Tablas!AG107))))*$D$18*C134)))</f>
        <v>0</v>
      </c>
      <c r="I134" s="4"/>
      <c r="J134" s="4">
        <f t="shared" si="22"/>
        <v>-3.965396899729967E-10</v>
      </c>
      <c r="K134" s="4"/>
      <c r="L134" s="4"/>
      <c r="M134" s="4"/>
      <c r="N134" s="4"/>
      <c r="O134" s="4"/>
      <c r="P134" s="4">
        <f t="shared" si="18"/>
        <v>0</v>
      </c>
      <c r="S134" s="78">
        <f t="shared" si="14"/>
        <v>24673.40157073204</v>
      </c>
      <c r="T134" s="4">
        <f>+IF(SUM($T$41:T133)&gt;=$D$10,0,IF($D$14="Variable",$D$10/$D$25,0))</f>
        <v>0</v>
      </c>
    </row>
    <row r="135" spans="1:20" ht="15" outlineLevel="1">
      <c r="A135" s="4"/>
      <c r="B135" s="34" t="str">
        <f t="shared" si="15"/>
        <v>NA</v>
      </c>
      <c r="C135" s="4">
        <f t="shared" si="19"/>
        <v>-3.965396899729967E-10</v>
      </c>
      <c r="D135" s="4">
        <f t="shared" si="20"/>
        <v>0</v>
      </c>
      <c r="E135" s="4">
        <f t="shared" si="21"/>
        <v>0</v>
      </c>
      <c r="F135" s="4">
        <f t="shared" si="16"/>
        <v>0</v>
      </c>
      <c r="G135" s="38">
        <f t="shared" si="17"/>
        <v>0</v>
      </c>
      <c r="H135" s="4">
        <f>IF($D$19=Tablas!$I$6,0,IF(J134&lt;=0.49,0,IF($D$17="No",0,IF($D$19=Tablas!$I$5,0.49,IF('2. Deuda'!$D$13=Tablas!$B$6,Tablas!AD108,IF('2. Deuda'!$D$13=Tablas!$B$7,Tablas!AE108,IF('2. Deuda'!$D$13=Tablas!$B$8,Tablas!AF108,Tablas!AG108))))*$D$18*C135)))</f>
        <v>0</v>
      </c>
      <c r="I135" s="4"/>
      <c r="J135" s="4">
        <f t="shared" si="22"/>
        <v>-3.965396899729967E-10</v>
      </c>
      <c r="K135" s="4"/>
      <c r="L135" s="4"/>
      <c r="M135" s="4"/>
      <c r="N135" s="4"/>
      <c r="O135" s="4"/>
      <c r="P135" s="4">
        <f t="shared" si="18"/>
        <v>0</v>
      </c>
      <c r="S135" s="78">
        <f t="shared" si="14"/>
        <v>24673.40157073204</v>
      </c>
      <c r="T135" s="4">
        <f>+IF(SUM($T$41:T134)&gt;=$D$10,0,IF($D$14="Variable",$D$10/$D$25,0))</f>
        <v>0</v>
      </c>
    </row>
    <row r="136" spans="1:20" ht="15" outlineLevel="1">
      <c r="A136" s="4"/>
      <c r="B136" s="34" t="str">
        <f t="shared" si="15"/>
        <v>NA</v>
      </c>
      <c r="C136" s="4">
        <f t="shared" si="19"/>
        <v>-3.965396899729967E-10</v>
      </c>
      <c r="D136" s="4">
        <f t="shared" si="20"/>
        <v>0</v>
      </c>
      <c r="E136" s="4">
        <f t="shared" si="21"/>
        <v>0</v>
      </c>
      <c r="F136" s="4">
        <f t="shared" si="16"/>
        <v>0</v>
      </c>
      <c r="G136" s="38">
        <f t="shared" si="17"/>
        <v>0</v>
      </c>
      <c r="H136" s="4">
        <f>IF($D$19=Tablas!$I$6,0,IF(J135&lt;=0.49,0,IF($D$17="No",0,IF($D$19=Tablas!$I$5,0.49,IF('2. Deuda'!$D$13=Tablas!$B$6,Tablas!AD109,IF('2. Deuda'!$D$13=Tablas!$B$7,Tablas!AE109,IF('2. Deuda'!$D$13=Tablas!$B$8,Tablas!AF109,Tablas!AG109))))*$D$18*C136)))</f>
        <v>0</v>
      </c>
      <c r="I136" s="4"/>
      <c r="J136" s="4">
        <f t="shared" si="22"/>
        <v>-3.965396899729967E-10</v>
      </c>
      <c r="K136" s="4"/>
      <c r="L136" s="4"/>
      <c r="M136" s="4"/>
      <c r="N136" s="4"/>
      <c r="O136" s="4"/>
      <c r="P136" s="4">
        <f t="shared" si="18"/>
        <v>0</v>
      </c>
      <c r="S136" s="78">
        <f t="shared" si="14"/>
        <v>24673.40157073204</v>
      </c>
      <c r="T136" s="4">
        <f>+IF(SUM($T$41:T135)&gt;=$D$10,0,IF($D$14="Variable",$D$10/$D$25,0))</f>
        <v>0</v>
      </c>
    </row>
    <row r="137" spans="1:20" ht="15" outlineLevel="1">
      <c r="A137" s="4"/>
      <c r="B137" s="34" t="str">
        <f t="shared" si="15"/>
        <v>NA</v>
      </c>
      <c r="C137" s="4">
        <f t="shared" si="19"/>
        <v>-3.965396899729967E-10</v>
      </c>
      <c r="D137" s="4">
        <f t="shared" si="20"/>
        <v>0</v>
      </c>
      <c r="E137" s="4">
        <f t="shared" si="21"/>
        <v>0</v>
      </c>
      <c r="F137" s="4">
        <f t="shared" si="16"/>
        <v>0</v>
      </c>
      <c r="G137" s="38">
        <f t="shared" si="17"/>
        <v>0</v>
      </c>
      <c r="H137" s="4">
        <f>IF($D$19=Tablas!$I$6,0,IF(J136&lt;=0.49,0,IF($D$17="No",0,IF($D$19=Tablas!$I$5,0.49,IF('2. Deuda'!$D$13=Tablas!$B$6,Tablas!AD110,IF('2. Deuda'!$D$13=Tablas!$B$7,Tablas!AE110,IF('2. Deuda'!$D$13=Tablas!$B$8,Tablas!AF110,Tablas!AG110))))*$D$18*C137)))</f>
        <v>0</v>
      </c>
      <c r="I137" s="4"/>
      <c r="J137" s="4">
        <f t="shared" si="22"/>
        <v>-3.965396899729967E-10</v>
      </c>
      <c r="K137" s="4"/>
      <c r="L137" s="4"/>
      <c r="M137" s="4"/>
      <c r="N137" s="4"/>
      <c r="O137" s="4"/>
      <c r="P137" s="4">
        <f t="shared" si="18"/>
        <v>0</v>
      </c>
      <c r="S137" s="78">
        <f t="shared" si="14"/>
        <v>24673.40157073204</v>
      </c>
      <c r="T137" s="4">
        <f>+IF(SUM($T$41:T136)&gt;=$D$10,0,IF($D$14="Variable",$D$10/$D$25,0))</f>
        <v>0</v>
      </c>
    </row>
    <row r="138" spans="1:20" ht="15" outlineLevel="1">
      <c r="A138" s="4"/>
      <c r="B138" s="34" t="str">
        <f t="shared" si="15"/>
        <v>NA</v>
      </c>
      <c r="C138" s="4">
        <f t="shared" si="19"/>
        <v>-3.965396899729967E-10</v>
      </c>
      <c r="D138" s="4">
        <f t="shared" si="20"/>
        <v>0</v>
      </c>
      <c r="E138" s="4">
        <f t="shared" si="21"/>
        <v>0</v>
      </c>
      <c r="F138" s="4">
        <f t="shared" si="16"/>
        <v>0</v>
      </c>
      <c r="G138" s="38">
        <f t="shared" si="17"/>
        <v>0</v>
      </c>
      <c r="H138" s="4">
        <f>IF($D$19=Tablas!$I$6,0,IF(J137&lt;=0.49,0,IF($D$17="No",0,IF($D$19=Tablas!$I$5,0.49,IF('2. Deuda'!$D$13=Tablas!$B$6,Tablas!AD111,IF('2. Deuda'!$D$13=Tablas!$B$7,Tablas!AE111,IF('2. Deuda'!$D$13=Tablas!$B$8,Tablas!AF111,Tablas!AG111))))*$D$18*C138)))</f>
        <v>0</v>
      </c>
      <c r="I138" s="4"/>
      <c r="J138" s="4">
        <f t="shared" si="22"/>
        <v>-3.965396899729967E-10</v>
      </c>
      <c r="K138" s="4"/>
      <c r="L138" s="4"/>
      <c r="M138" s="4"/>
      <c r="N138" s="4"/>
      <c r="O138" s="4"/>
      <c r="P138" s="4">
        <f t="shared" si="18"/>
        <v>0</v>
      </c>
      <c r="S138" s="78">
        <f t="shared" si="14"/>
        <v>24673.40157073204</v>
      </c>
      <c r="T138" s="4">
        <f>+IF(SUM($T$41:T137)&gt;=$D$10,0,IF($D$14="Variable",$D$10/$D$25,0))</f>
        <v>0</v>
      </c>
    </row>
    <row r="139" spans="1:20" ht="15" outlineLevel="1">
      <c r="A139" s="4"/>
      <c r="B139" s="34" t="str">
        <f t="shared" si="15"/>
        <v>NA</v>
      </c>
      <c r="C139" s="4">
        <f t="shared" si="19"/>
        <v>-3.965396899729967E-10</v>
      </c>
      <c r="D139" s="4">
        <f t="shared" si="20"/>
        <v>0</v>
      </c>
      <c r="E139" s="4">
        <f t="shared" si="21"/>
        <v>0</v>
      </c>
      <c r="F139" s="4">
        <f t="shared" si="16"/>
        <v>0</v>
      </c>
      <c r="G139" s="38">
        <f t="shared" si="17"/>
        <v>0</v>
      </c>
      <c r="H139" s="4">
        <f>IF($D$19=Tablas!$I$6,0,IF(J138&lt;=0.49,0,IF($D$17="No",0,IF($D$19=Tablas!$I$5,0.49,IF('2. Deuda'!$D$13=Tablas!$B$6,Tablas!AD112,IF('2. Deuda'!$D$13=Tablas!$B$7,Tablas!AE112,IF('2. Deuda'!$D$13=Tablas!$B$8,Tablas!AF112,Tablas!AG112))))*$D$18*C139)))</f>
        <v>0</v>
      </c>
      <c r="I139" s="4"/>
      <c r="J139" s="4">
        <f t="shared" si="22"/>
        <v>-3.965396899729967E-10</v>
      </c>
      <c r="K139" s="4"/>
      <c r="L139" s="4"/>
      <c r="M139" s="4"/>
      <c r="N139" s="4"/>
      <c r="O139" s="4"/>
      <c r="P139" s="4">
        <f t="shared" si="18"/>
        <v>0</v>
      </c>
      <c r="S139" s="78">
        <f t="shared" si="14"/>
        <v>24673.40157073204</v>
      </c>
      <c r="T139" s="4">
        <f>+IF(SUM($T$41:T138)&gt;=$D$10,0,IF($D$14="Variable",$D$10/$D$25,0))</f>
        <v>0</v>
      </c>
    </row>
    <row r="140" spans="1:20" ht="15" outlineLevel="1">
      <c r="A140" s="4"/>
      <c r="B140" s="34" t="str">
        <f t="shared" si="15"/>
        <v>NA</v>
      </c>
      <c r="C140" s="4">
        <f t="shared" si="19"/>
        <v>-3.965396899729967E-10</v>
      </c>
      <c r="D140" s="4">
        <f t="shared" si="20"/>
        <v>0</v>
      </c>
      <c r="E140" s="4">
        <f t="shared" si="21"/>
        <v>0</v>
      </c>
      <c r="F140" s="4">
        <f t="shared" si="16"/>
        <v>0</v>
      </c>
      <c r="G140" s="38">
        <f t="shared" si="17"/>
        <v>0</v>
      </c>
      <c r="H140" s="4">
        <f>IF($D$19=Tablas!$I$6,0,IF(J139&lt;=0.49,0,IF($D$17="No",0,IF($D$19=Tablas!$I$5,0.49,IF('2. Deuda'!$D$13=Tablas!$B$6,Tablas!AD113,IF('2. Deuda'!$D$13=Tablas!$B$7,Tablas!AE113,IF('2. Deuda'!$D$13=Tablas!$B$8,Tablas!AF113,Tablas!AG113))))*$D$18*C140)))</f>
        <v>0</v>
      </c>
      <c r="I140" s="4"/>
      <c r="J140" s="4">
        <f t="shared" si="22"/>
        <v>-3.965396899729967E-10</v>
      </c>
      <c r="K140" s="4"/>
      <c r="L140" s="4"/>
      <c r="M140" s="4"/>
      <c r="N140" s="4"/>
      <c r="O140" s="4"/>
      <c r="P140" s="4">
        <f t="shared" si="18"/>
        <v>0</v>
      </c>
      <c r="S140" s="78">
        <f t="shared" si="14"/>
        <v>24673.40157073204</v>
      </c>
      <c r="T140" s="4">
        <f>+IF(SUM($T$41:T139)&gt;=$D$10,0,IF($D$14="Variable",$D$10/$D$25,0))</f>
        <v>0</v>
      </c>
    </row>
    <row r="141" spans="1:20" ht="15" outlineLevel="1">
      <c r="A141" s="4"/>
      <c r="B141" s="34" t="str">
        <f t="shared" si="15"/>
        <v>NA</v>
      </c>
      <c r="C141" s="4">
        <f t="shared" si="19"/>
        <v>-3.965396899729967E-10</v>
      </c>
      <c r="D141" s="4">
        <f t="shared" si="20"/>
        <v>0</v>
      </c>
      <c r="E141" s="4">
        <f t="shared" si="21"/>
        <v>0</v>
      </c>
      <c r="F141" s="4">
        <f t="shared" si="16"/>
        <v>0</v>
      </c>
      <c r="G141" s="38">
        <f t="shared" si="17"/>
        <v>0</v>
      </c>
      <c r="H141" s="4">
        <f>IF($D$19=Tablas!$I$6,0,IF(J140&lt;=0.49,0,IF($D$17="No",0,IF($D$19=Tablas!$I$5,0.49,IF('2. Deuda'!$D$13=Tablas!$B$6,Tablas!AD114,IF('2. Deuda'!$D$13=Tablas!$B$7,Tablas!AE114,IF('2. Deuda'!$D$13=Tablas!$B$8,Tablas!AF114,Tablas!AG114))))*$D$18*C141)))</f>
        <v>0</v>
      </c>
      <c r="I141" s="4"/>
      <c r="J141" s="4">
        <f t="shared" si="22"/>
        <v>-3.965396899729967E-10</v>
      </c>
      <c r="K141" s="4"/>
      <c r="L141" s="4"/>
      <c r="M141" s="4"/>
      <c r="N141" s="4"/>
      <c r="O141" s="4"/>
      <c r="P141" s="4">
        <f t="shared" si="18"/>
        <v>0</v>
      </c>
      <c r="S141" s="78">
        <f t="shared" si="14"/>
        <v>24673.40157073204</v>
      </c>
      <c r="T141" s="4">
        <f>+IF(SUM($T$41:T140)&gt;=$D$10,0,IF($D$14="Variable",$D$10/$D$25,0))</f>
        <v>0</v>
      </c>
    </row>
    <row r="142" spans="1:20" ht="15" outlineLevel="1">
      <c r="A142" s="4"/>
      <c r="B142" s="34" t="str">
        <f t="shared" si="15"/>
        <v>NA</v>
      </c>
      <c r="C142" s="4">
        <f t="shared" si="19"/>
        <v>-3.965396899729967E-10</v>
      </c>
      <c r="D142" s="4">
        <f t="shared" si="20"/>
        <v>0</v>
      </c>
      <c r="E142" s="4">
        <f t="shared" si="21"/>
        <v>0</v>
      </c>
      <c r="F142" s="4">
        <f t="shared" si="16"/>
        <v>0</v>
      </c>
      <c r="G142" s="38">
        <f t="shared" si="17"/>
        <v>0</v>
      </c>
      <c r="H142" s="4">
        <f>IF($D$19=Tablas!$I$6,0,IF(J141&lt;=0.49,0,IF($D$17="No",0,IF($D$19=Tablas!$I$5,0.49,IF('2. Deuda'!$D$13=Tablas!$B$6,Tablas!AD115,IF('2. Deuda'!$D$13=Tablas!$B$7,Tablas!AE115,IF('2. Deuda'!$D$13=Tablas!$B$8,Tablas!AF115,Tablas!AG115))))*$D$18*C142)))</f>
        <v>0</v>
      </c>
      <c r="I142" s="4"/>
      <c r="J142" s="4">
        <f t="shared" si="22"/>
        <v>-3.965396899729967E-10</v>
      </c>
      <c r="K142" s="4"/>
      <c r="L142" s="4"/>
      <c r="M142" s="4"/>
      <c r="N142" s="4"/>
      <c r="O142" s="4"/>
      <c r="P142" s="4">
        <f t="shared" si="18"/>
        <v>0</v>
      </c>
      <c r="S142" s="78">
        <f t="shared" si="14"/>
        <v>24673.40157073204</v>
      </c>
      <c r="T142" s="4">
        <f>+IF(SUM($T$41:T141)&gt;=$D$10,0,IF($D$14="Variable",$D$10/$D$25,0))</f>
        <v>0</v>
      </c>
    </row>
    <row r="143" spans="1:20" ht="15" outlineLevel="1">
      <c r="A143" s="4"/>
      <c r="B143" s="34" t="str">
        <f t="shared" si="15"/>
        <v>NA</v>
      </c>
      <c r="C143" s="4">
        <f t="shared" si="19"/>
        <v>-3.965396899729967E-10</v>
      </c>
      <c r="D143" s="4">
        <f t="shared" si="20"/>
        <v>0</v>
      </c>
      <c r="E143" s="4">
        <f t="shared" si="21"/>
        <v>0</v>
      </c>
      <c r="F143" s="4">
        <f t="shared" si="16"/>
        <v>0</v>
      </c>
      <c r="G143" s="38">
        <f t="shared" si="17"/>
        <v>0</v>
      </c>
      <c r="H143" s="4">
        <f>IF($D$19=Tablas!$I$6,0,IF(J142&lt;=0.49,0,IF($D$17="No",0,IF($D$19=Tablas!$I$5,0.49,IF('2. Deuda'!$D$13=Tablas!$B$6,Tablas!AD116,IF('2. Deuda'!$D$13=Tablas!$B$7,Tablas!AE116,IF('2. Deuda'!$D$13=Tablas!$B$8,Tablas!AF116,Tablas!AG116))))*$D$18*C143)))</f>
        <v>0</v>
      </c>
      <c r="I143" s="4"/>
      <c r="J143" s="4">
        <f t="shared" si="22"/>
        <v>-3.965396899729967E-10</v>
      </c>
      <c r="K143" s="4"/>
      <c r="L143" s="4"/>
      <c r="M143" s="4"/>
      <c r="N143" s="4"/>
      <c r="O143" s="4"/>
      <c r="P143" s="4">
        <f t="shared" si="18"/>
        <v>0</v>
      </c>
      <c r="S143" s="78">
        <f t="shared" si="14"/>
        <v>24673.40157073204</v>
      </c>
      <c r="T143" s="4">
        <f>+IF(SUM($T$41:T142)&gt;=$D$10,0,IF($D$14="Variable",$D$10/$D$25,0))</f>
        <v>0</v>
      </c>
    </row>
    <row r="144" spans="1:20" ht="15" outlineLevel="1">
      <c r="A144" s="4"/>
      <c r="B144" s="34" t="str">
        <f t="shared" si="15"/>
        <v>NA</v>
      </c>
      <c r="C144" s="4">
        <f t="shared" si="19"/>
        <v>-3.965396899729967E-10</v>
      </c>
      <c r="D144" s="4">
        <f t="shared" si="20"/>
        <v>0</v>
      </c>
      <c r="E144" s="4">
        <f t="shared" si="21"/>
        <v>0</v>
      </c>
      <c r="F144" s="4">
        <f t="shared" si="16"/>
        <v>0</v>
      </c>
      <c r="G144" s="38">
        <f t="shared" si="17"/>
        <v>0</v>
      </c>
      <c r="H144" s="4">
        <f>IF($D$19=Tablas!$I$6,0,IF(J143&lt;=0.49,0,IF($D$17="No",0,IF($D$19=Tablas!$I$5,0.49,IF('2. Deuda'!$D$13=Tablas!$B$6,Tablas!AD117,IF('2. Deuda'!$D$13=Tablas!$B$7,Tablas!AE117,IF('2. Deuda'!$D$13=Tablas!$B$8,Tablas!AF117,Tablas!AG117))))*$D$18*C144)))</f>
        <v>0</v>
      </c>
      <c r="I144" s="4"/>
      <c r="J144" s="4">
        <f t="shared" si="22"/>
        <v>-3.965396899729967E-10</v>
      </c>
      <c r="K144" s="4"/>
      <c r="L144" s="4"/>
      <c r="M144" s="4"/>
      <c r="N144" s="4"/>
      <c r="O144" s="4"/>
      <c r="P144" s="4">
        <f t="shared" si="18"/>
        <v>0</v>
      </c>
      <c r="S144" s="78">
        <f t="shared" si="14"/>
        <v>24673.40157073204</v>
      </c>
      <c r="T144" s="4">
        <f>+IF(SUM($T$41:T143)&gt;=$D$10,0,IF($D$14="Variable",$D$10/$D$25,0))</f>
        <v>0</v>
      </c>
    </row>
    <row r="145" spans="1:20" ht="15" outlineLevel="1">
      <c r="A145" s="4"/>
      <c r="B145" s="34" t="str">
        <f t="shared" si="15"/>
        <v>NA</v>
      </c>
      <c r="C145" s="4">
        <f t="shared" si="19"/>
        <v>-3.965396899729967E-10</v>
      </c>
      <c r="D145" s="4">
        <f t="shared" si="20"/>
        <v>0</v>
      </c>
      <c r="E145" s="4">
        <f t="shared" si="21"/>
        <v>0</v>
      </c>
      <c r="F145" s="4">
        <f t="shared" si="16"/>
        <v>0</v>
      </c>
      <c r="G145" s="38">
        <f t="shared" si="17"/>
        <v>0</v>
      </c>
      <c r="H145" s="4">
        <f>IF($D$19=Tablas!$I$6,0,IF(J144&lt;=0.49,0,IF($D$17="No",0,IF($D$19=Tablas!$I$5,0.49,IF('2. Deuda'!$D$13=Tablas!$B$6,Tablas!AD118,IF('2. Deuda'!$D$13=Tablas!$B$7,Tablas!AE118,IF('2. Deuda'!$D$13=Tablas!$B$8,Tablas!AF118,Tablas!AG118))))*$D$18*C145)))</f>
        <v>0</v>
      </c>
      <c r="I145" s="4"/>
      <c r="J145" s="4">
        <f t="shared" si="22"/>
        <v>-3.965396899729967E-10</v>
      </c>
      <c r="K145" s="4"/>
      <c r="L145" s="4"/>
      <c r="M145" s="4"/>
      <c r="N145" s="4"/>
      <c r="O145" s="4"/>
      <c r="P145" s="4">
        <f t="shared" si="18"/>
        <v>0</v>
      </c>
      <c r="S145" s="78">
        <f t="shared" si="14"/>
        <v>24673.40157073204</v>
      </c>
      <c r="T145" s="4">
        <f>+IF(SUM($T$41:T144)&gt;=$D$10,0,IF($D$14="Variable",$D$10/$D$25,0))</f>
        <v>0</v>
      </c>
    </row>
    <row r="146" spans="1:20" ht="15" outlineLevel="1">
      <c r="A146" s="4"/>
      <c r="B146" s="34" t="str">
        <f t="shared" si="15"/>
        <v>NA</v>
      </c>
      <c r="C146" s="4">
        <f t="shared" si="19"/>
        <v>-3.965396899729967E-10</v>
      </c>
      <c r="D146" s="4">
        <f t="shared" si="20"/>
        <v>0</v>
      </c>
      <c r="E146" s="4">
        <f t="shared" si="21"/>
        <v>0</v>
      </c>
      <c r="F146" s="4">
        <f t="shared" si="16"/>
        <v>0</v>
      </c>
      <c r="G146" s="38">
        <f t="shared" si="17"/>
        <v>0</v>
      </c>
      <c r="H146" s="4">
        <f>IF($D$19=Tablas!$I$6,0,IF(J145&lt;=0.49,0,IF($D$17="No",0,IF($D$19=Tablas!$I$5,0.49,IF('2. Deuda'!$D$13=Tablas!$B$6,Tablas!AD119,IF('2. Deuda'!$D$13=Tablas!$B$7,Tablas!AE119,IF('2. Deuda'!$D$13=Tablas!$B$8,Tablas!AF119,Tablas!AG119))))*$D$18*C146)))</f>
        <v>0</v>
      </c>
      <c r="I146" s="4"/>
      <c r="J146" s="4">
        <f t="shared" si="22"/>
        <v>-3.965396899729967E-10</v>
      </c>
      <c r="K146" s="4"/>
      <c r="L146" s="4"/>
      <c r="M146" s="4"/>
      <c r="N146" s="4"/>
      <c r="O146" s="4"/>
      <c r="P146" s="4">
        <f t="shared" si="18"/>
        <v>0</v>
      </c>
      <c r="S146" s="78">
        <f t="shared" si="14"/>
        <v>24673.40157073204</v>
      </c>
      <c r="T146" s="4">
        <f>+IF(SUM($T$41:T145)&gt;=$D$10,0,IF($D$14="Variable",$D$10/$D$25,0))</f>
        <v>0</v>
      </c>
    </row>
    <row r="147" spans="1:20" ht="15" outlineLevel="1">
      <c r="A147" s="4"/>
      <c r="B147" s="34" t="str">
        <f t="shared" si="15"/>
        <v>NA</v>
      </c>
      <c r="C147" s="4">
        <f t="shared" si="19"/>
        <v>-3.965396899729967E-10</v>
      </c>
      <c r="D147" s="4">
        <f t="shared" si="20"/>
        <v>0</v>
      </c>
      <c r="E147" s="4">
        <f t="shared" si="21"/>
        <v>0</v>
      </c>
      <c r="F147" s="4">
        <f t="shared" si="16"/>
        <v>0</v>
      </c>
      <c r="G147" s="38">
        <f t="shared" si="17"/>
        <v>0</v>
      </c>
      <c r="H147" s="4">
        <f>IF($D$19=Tablas!$I$6,0,IF(J146&lt;=0.49,0,IF($D$17="No",0,IF($D$19=Tablas!$I$5,0.49,IF('2. Deuda'!$D$13=Tablas!$B$6,Tablas!AD120,IF('2. Deuda'!$D$13=Tablas!$B$7,Tablas!AE120,IF('2. Deuda'!$D$13=Tablas!$B$8,Tablas!AF120,Tablas!AG120))))*$D$18*C147)))</f>
        <v>0</v>
      </c>
      <c r="I147" s="4"/>
      <c r="J147" s="4">
        <f t="shared" si="22"/>
        <v>-3.965396899729967E-10</v>
      </c>
      <c r="K147" s="4"/>
      <c r="L147" s="4"/>
      <c r="M147" s="4"/>
      <c r="N147" s="4"/>
      <c r="O147" s="4"/>
      <c r="P147" s="4">
        <f t="shared" si="18"/>
        <v>0</v>
      </c>
      <c r="S147" s="78">
        <f t="shared" si="14"/>
        <v>24673.40157073204</v>
      </c>
      <c r="T147" s="4">
        <f>+IF(SUM($T$41:T146)&gt;=$D$10,0,IF($D$14="Variable",$D$10/$D$25,0))</f>
        <v>0</v>
      </c>
    </row>
    <row r="148" spans="1:20" ht="15" outlineLevel="1">
      <c r="A148" s="4"/>
      <c r="B148" s="34" t="str">
        <f t="shared" si="15"/>
        <v>NA</v>
      </c>
      <c r="C148" s="4">
        <f t="shared" si="19"/>
        <v>-3.965396899729967E-10</v>
      </c>
      <c r="D148" s="4">
        <f t="shared" si="20"/>
        <v>0</v>
      </c>
      <c r="E148" s="4">
        <f t="shared" si="21"/>
        <v>0</v>
      </c>
      <c r="F148" s="4">
        <f t="shared" si="16"/>
        <v>0</v>
      </c>
      <c r="G148" s="38">
        <f t="shared" si="17"/>
        <v>0</v>
      </c>
      <c r="H148" s="4">
        <f>IF($D$19=Tablas!$I$6,0,IF(J147&lt;=0.49,0,IF($D$17="No",0,IF($D$19=Tablas!$I$5,0.49,IF('2. Deuda'!$D$13=Tablas!$B$6,Tablas!AD121,IF('2. Deuda'!$D$13=Tablas!$B$7,Tablas!AE121,IF('2. Deuda'!$D$13=Tablas!$B$8,Tablas!AF121,Tablas!AG121))))*$D$18*C148)))</f>
        <v>0</v>
      </c>
      <c r="I148" s="4"/>
      <c r="J148" s="4">
        <f t="shared" si="22"/>
        <v>-3.965396899729967E-10</v>
      </c>
      <c r="K148" s="4"/>
      <c r="L148" s="4"/>
      <c r="M148" s="4"/>
      <c r="N148" s="4"/>
      <c r="O148" s="4"/>
      <c r="P148" s="4">
        <f t="shared" si="18"/>
        <v>0</v>
      </c>
      <c r="S148" s="78">
        <f t="shared" si="14"/>
        <v>24673.40157073204</v>
      </c>
      <c r="T148" s="4">
        <f>+IF(SUM($T$41:T147)&gt;=$D$10,0,IF($D$14="Variable",$D$10/$D$25,0))</f>
        <v>0</v>
      </c>
    </row>
    <row r="149" spans="1:20" ht="15" outlineLevel="1">
      <c r="A149" s="4"/>
      <c r="B149" s="34" t="str">
        <f t="shared" si="15"/>
        <v>NA</v>
      </c>
      <c r="C149" s="4">
        <f t="shared" si="19"/>
        <v>-3.965396899729967E-10</v>
      </c>
      <c r="D149" s="4">
        <f t="shared" si="20"/>
        <v>0</v>
      </c>
      <c r="E149" s="4">
        <f t="shared" si="21"/>
        <v>0</v>
      </c>
      <c r="F149" s="4">
        <f t="shared" si="16"/>
        <v>0</v>
      </c>
      <c r="G149" s="38">
        <f t="shared" si="17"/>
        <v>0</v>
      </c>
      <c r="H149" s="4">
        <f>IF($D$19=Tablas!$I$6,0,IF(J148&lt;=0.49,0,IF($D$17="No",0,IF($D$19=Tablas!$I$5,0.49,IF('2. Deuda'!$D$13=Tablas!$B$6,Tablas!AD122,IF('2. Deuda'!$D$13=Tablas!$B$7,Tablas!AE122,IF('2. Deuda'!$D$13=Tablas!$B$8,Tablas!AF122,Tablas!AG122))))*$D$18*C149)))</f>
        <v>0</v>
      </c>
      <c r="I149" s="4"/>
      <c r="J149" s="4">
        <f t="shared" si="22"/>
        <v>-3.965396899729967E-10</v>
      </c>
      <c r="K149" s="4"/>
      <c r="L149" s="4"/>
      <c r="M149" s="4"/>
      <c r="N149" s="4"/>
      <c r="O149" s="4"/>
      <c r="P149" s="4">
        <f t="shared" si="18"/>
        <v>0</v>
      </c>
      <c r="S149" s="78">
        <f t="shared" si="14"/>
        <v>24673.40157073204</v>
      </c>
      <c r="T149" s="4">
        <f>+IF(SUM($T$41:T148)&gt;=$D$10,0,IF($D$14="Variable",$D$10/$D$25,0))</f>
        <v>0</v>
      </c>
    </row>
    <row r="150" spans="1:20" ht="15" outlineLevel="1">
      <c r="A150" s="4"/>
      <c r="B150" s="34" t="str">
        <f t="shared" si="15"/>
        <v>NA</v>
      </c>
      <c r="C150" s="4">
        <f t="shared" si="19"/>
        <v>-3.965396899729967E-10</v>
      </c>
      <c r="D150" s="4">
        <f t="shared" si="20"/>
        <v>0</v>
      </c>
      <c r="E150" s="4">
        <f t="shared" si="21"/>
        <v>0</v>
      </c>
      <c r="F150" s="4">
        <f t="shared" si="16"/>
        <v>0</v>
      </c>
      <c r="G150" s="38">
        <f t="shared" si="17"/>
        <v>0</v>
      </c>
      <c r="H150" s="4">
        <f>IF($D$19=Tablas!$I$6,0,IF(J149&lt;=0.49,0,IF($D$17="No",0,IF($D$19=Tablas!$I$5,0.49,IF('2. Deuda'!$D$13=Tablas!$B$6,Tablas!AD123,IF('2. Deuda'!$D$13=Tablas!$B$7,Tablas!AE123,IF('2. Deuda'!$D$13=Tablas!$B$8,Tablas!AF123,Tablas!AG123))))*$D$18*C150)))</f>
        <v>0</v>
      </c>
      <c r="I150" s="4"/>
      <c r="J150" s="4">
        <f t="shared" si="22"/>
        <v>-3.965396899729967E-10</v>
      </c>
      <c r="K150" s="4"/>
      <c r="L150" s="4"/>
      <c r="M150" s="4"/>
      <c r="N150" s="4"/>
      <c r="O150" s="4"/>
      <c r="P150" s="4">
        <f t="shared" si="18"/>
        <v>0</v>
      </c>
      <c r="S150" s="78">
        <f t="shared" si="14"/>
        <v>24673.40157073204</v>
      </c>
      <c r="T150" s="4">
        <f>+IF(SUM($T$41:T149)&gt;=$D$10,0,IF($D$14="Variable",$D$10/$D$25,0))</f>
        <v>0</v>
      </c>
    </row>
    <row r="151" spans="1:20" ht="15" outlineLevel="1">
      <c r="A151" s="4"/>
      <c r="B151" s="34" t="str">
        <f t="shared" si="15"/>
        <v>NA</v>
      </c>
      <c r="C151" s="4">
        <f t="shared" si="19"/>
        <v>-3.965396899729967E-10</v>
      </c>
      <c r="D151" s="4">
        <f t="shared" si="20"/>
        <v>0</v>
      </c>
      <c r="E151" s="4">
        <f t="shared" si="21"/>
        <v>0</v>
      </c>
      <c r="F151" s="4">
        <f t="shared" si="16"/>
        <v>0</v>
      </c>
      <c r="G151" s="38">
        <f t="shared" si="17"/>
        <v>0</v>
      </c>
      <c r="H151" s="4">
        <f>IF($D$19=Tablas!$I$6,0,IF(J150&lt;=0.49,0,IF($D$17="No",0,IF($D$19=Tablas!$I$5,0.49,IF('2. Deuda'!$D$13=Tablas!$B$6,Tablas!AD124,IF('2. Deuda'!$D$13=Tablas!$B$7,Tablas!AE124,IF('2. Deuda'!$D$13=Tablas!$B$8,Tablas!AF124,Tablas!AG124))))*$D$18*C151)))</f>
        <v>0</v>
      </c>
      <c r="I151" s="4"/>
      <c r="J151" s="4">
        <f t="shared" si="22"/>
        <v>-3.965396899729967E-10</v>
      </c>
      <c r="K151" s="4"/>
      <c r="L151" s="4"/>
      <c r="M151" s="4"/>
      <c r="N151" s="4"/>
      <c r="O151" s="4"/>
      <c r="P151" s="4">
        <f t="shared" si="18"/>
        <v>0</v>
      </c>
      <c r="S151" s="78">
        <f t="shared" si="14"/>
        <v>24673.40157073204</v>
      </c>
      <c r="T151" s="4">
        <f>+IF(SUM($T$41:T150)&gt;=$D$10,0,IF($D$14="Variable",$D$10/$D$25,0))</f>
        <v>0</v>
      </c>
    </row>
    <row r="152" spans="1:20" ht="15" outlineLevel="1">
      <c r="A152" s="4"/>
      <c r="B152" s="34" t="str">
        <f t="shared" si="15"/>
        <v>NA</v>
      </c>
      <c r="C152" s="4">
        <f t="shared" si="19"/>
        <v>-3.965396899729967E-10</v>
      </c>
      <c r="D152" s="4">
        <f t="shared" si="20"/>
        <v>0</v>
      </c>
      <c r="E152" s="4">
        <f t="shared" si="21"/>
        <v>0</v>
      </c>
      <c r="F152" s="4">
        <f t="shared" si="16"/>
        <v>0</v>
      </c>
      <c r="G152" s="38">
        <f t="shared" si="17"/>
        <v>0</v>
      </c>
      <c r="H152" s="4">
        <f>IF($D$19=Tablas!$I$6,0,IF(J151&lt;=0.49,0,IF($D$17="No",0,IF($D$19=Tablas!$I$5,0.49,IF('2. Deuda'!$D$13=Tablas!$B$6,Tablas!AD125,IF('2. Deuda'!$D$13=Tablas!$B$7,Tablas!AE125,IF('2. Deuda'!$D$13=Tablas!$B$8,Tablas!AF125,Tablas!AG125))))*$D$18*C152)))</f>
        <v>0</v>
      </c>
      <c r="I152" s="4"/>
      <c r="J152" s="4">
        <f t="shared" si="22"/>
        <v>-3.965396899729967E-10</v>
      </c>
      <c r="K152" s="4"/>
      <c r="L152" s="4"/>
      <c r="M152" s="4"/>
      <c r="N152" s="4"/>
      <c r="O152" s="4"/>
      <c r="P152" s="4">
        <f t="shared" si="18"/>
        <v>0</v>
      </c>
      <c r="S152" s="78">
        <f t="shared" si="14"/>
        <v>24673.40157073204</v>
      </c>
      <c r="T152" s="4">
        <f>+IF(SUM($T$41:T151)&gt;=$D$10,0,IF($D$14="Variable",$D$10/$D$25,0))</f>
        <v>0</v>
      </c>
    </row>
    <row r="153" spans="1:20" ht="15" outlineLevel="1">
      <c r="A153" s="4"/>
      <c r="B153" s="34" t="str">
        <f t="shared" si="15"/>
        <v>NA</v>
      </c>
      <c r="C153" s="4">
        <f t="shared" si="19"/>
        <v>-3.965396899729967E-10</v>
      </c>
      <c r="D153" s="4">
        <f t="shared" si="20"/>
        <v>0</v>
      </c>
      <c r="E153" s="4">
        <f t="shared" si="21"/>
        <v>0</v>
      </c>
      <c r="F153" s="4">
        <f t="shared" si="16"/>
        <v>0</v>
      </c>
      <c r="G153" s="38">
        <f t="shared" si="17"/>
        <v>0</v>
      </c>
      <c r="H153" s="4">
        <f>IF($D$19=Tablas!$I$6,0,IF(J152&lt;=0.49,0,IF($D$17="No",0,IF($D$19=Tablas!$I$5,0.49,IF('2. Deuda'!$D$13=Tablas!$B$6,Tablas!AD126,IF('2. Deuda'!$D$13=Tablas!$B$7,Tablas!AE126,IF('2. Deuda'!$D$13=Tablas!$B$8,Tablas!AF126,Tablas!AG126))))*$D$18*C153)))</f>
        <v>0</v>
      </c>
      <c r="I153" s="4"/>
      <c r="J153" s="4">
        <f t="shared" si="22"/>
        <v>-3.965396899729967E-10</v>
      </c>
      <c r="K153" s="4"/>
      <c r="L153" s="4"/>
      <c r="M153" s="4"/>
      <c r="N153" s="4"/>
      <c r="O153" s="4"/>
      <c r="P153" s="4">
        <f t="shared" si="18"/>
        <v>0</v>
      </c>
      <c r="S153" s="78">
        <f t="shared" si="14"/>
        <v>24673.40157073204</v>
      </c>
      <c r="T153" s="4">
        <f>+IF(SUM($T$41:T152)&gt;=$D$10,0,IF($D$14="Variable",$D$10/$D$25,0))</f>
        <v>0</v>
      </c>
    </row>
    <row r="154" spans="1:20" ht="15" outlineLevel="1">
      <c r="A154" s="4"/>
      <c r="B154" s="34" t="str">
        <f t="shared" si="15"/>
        <v>NA</v>
      </c>
      <c r="C154" s="4">
        <f t="shared" si="19"/>
        <v>-3.965396899729967E-10</v>
      </c>
      <c r="D154" s="4">
        <f t="shared" si="20"/>
        <v>0</v>
      </c>
      <c r="E154" s="4">
        <f t="shared" si="21"/>
        <v>0</v>
      </c>
      <c r="F154" s="4">
        <f t="shared" si="16"/>
        <v>0</v>
      </c>
      <c r="G154" s="38">
        <f t="shared" si="17"/>
        <v>0</v>
      </c>
      <c r="H154" s="4">
        <f>IF($D$19=Tablas!$I$6,0,IF(J153&lt;=0.49,0,IF($D$17="No",0,IF($D$19=Tablas!$I$5,0.49,IF('2. Deuda'!$D$13=Tablas!$B$6,Tablas!AD127,IF('2. Deuda'!$D$13=Tablas!$B$7,Tablas!AE127,IF('2. Deuda'!$D$13=Tablas!$B$8,Tablas!AF127,Tablas!AG127))))*$D$18*C154)))</f>
        <v>0</v>
      </c>
      <c r="I154" s="4"/>
      <c r="J154" s="4">
        <f t="shared" si="22"/>
        <v>-3.965396899729967E-10</v>
      </c>
      <c r="K154" s="4"/>
      <c r="L154" s="4"/>
      <c r="M154" s="4"/>
      <c r="N154" s="4"/>
      <c r="O154" s="4"/>
      <c r="P154" s="4">
        <f t="shared" si="18"/>
        <v>0</v>
      </c>
      <c r="S154" s="78">
        <f t="shared" si="14"/>
        <v>24673.40157073204</v>
      </c>
      <c r="T154" s="4">
        <f>+IF(SUM($T$41:T153)&gt;=$D$10,0,IF($D$14="Variable",$D$10/$D$25,0))</f>
        <v>0</v>
      </c>
    </row>
    <row r="155" spans="1:20" ht="15" outlineLevel="1">
      <c r="A155" s="4"/>
      <c r="B155" s="34" t="str">
        <f t="shared" si="15"/>
        <v>NA</v>
      </c>
      <c r="C155" s="4">
        <f t="shared" si="19"/>
        <v>-3.965396899729967E-10</v>
      </c>
      <c r="D155" s="4">
        <f t="shared" si="20"/>
        <v>0</v>
      </c>
      <c r="E155" s="4">
        <f t="shared" si="21"/>
        <v>0</v>
      </c>
      <c r="F155" s="4">
        <f t="shared" si="16"/>
        <v>0</v>
      </c>
      <c r="G155" s="38">
        <f t="shared" si="17"/>
        <v>0</v>
      </c>
      <c r="H155" s="4">
        <f>IF($D$19=Tablas!$I$6,0,IF(J154&lt;=0.49,0,IF($D$17="No",0,IF($D$19=Tablas!$I$5,0.49,IF('2. Deuda'!$D$13=Tablas!$B$6,Tablas!AD128,IF('2. Deuda'!$D$13=Tablas!$B$7,Tablas!AE128,IF('2. Deuda'!$D$13=Tablas!$B$8,Tablas!AF128,Tablas!AG128))))*$D$18*C155)))</f>
        <v>0</v>
      </c>
      <c r="I155" s="4"/>
      <c r="J155" s="4">
        <f t="shared" si="22"/>
        <v>-3.965396899729967E-10</v>
      </c>
      <c r="K155" s="4"/>
      <c r="L155" s="4"/>
      <c r="M155" s="4"/>
      <c r="N155" s="4"/>
      <c r="O155" s="4"/>
      <c r="P155" s="4">
        <f t="shared" si="18"/>
        <v>0</v>
      </c>
      <c r="S155" s="78">
        <f t="shared" si="14"/>
        <v>24673.40157073204</v>
      </c>
      <c r="T155" s="4">
        <f>+IF(SUM($T$41:T154)&gt;=$D$10,0,IF($D$14="Variable",$D$10/$D$25,0))</f>
        <v>0</v>
      </c>
    </row>
    <row r="156" spans="1:20" ht="15" outlineLevel="1">
      <c r="A156" s="4"/>
      <c r="B156" s="34" t="str">
        <f t="shared" si="15"/>
        <v>NA</v>
      </c>
      <c r="C156" s="4">
        <f t="shared" si="19"/>
        <v>-3.965396899729967E-10</v>
      </c>
      <c r="D156" s="4">
        <f t="shared" si="20"/>
        <v>0</v>
      </c>
      <c r="E156" s="4">
        <f t="shared" si="21"/>
        <v>0</v>
      </c>
      <c r="F156" s="4">
        <f t="shared" si="16"/>
        <v>0</v>
      </c>
      <c r="G156" s="38">
        <f t="shared" si="17"/>
        <v>0</v>
      </c>
      <c r="H156" s="4">
        <f>IF($D$19=Tablas!$I$6,0,IF(J155&lt;=0.49,0,IF($D$17="No",0,IF($D$19=Tablas!$I$5,0.49,IF('2. Deuda'!$D$13=Tablas!$B$6,Tablas!AD129,IF('2. Deuda'!$D$13=Tablas!$B$7,Tablas!AE129,IF('2. Deuda'!$D$13=Tablas!$B$8,Tablas!AF129,Tablas!AG129))))*$D$18*C156)))</f>
        <v>0</v>
      </c>
      <c r="I156" s="4"/>
      <c r="J156" s="4">
        <f t="shared" si="22"/>
        <v>-3.965396899729967E-10</v>
      </c>
      <c r="K156" s="4"/>
      <c r="L156" s="4"/>
      <c r="M156" s="4"/>
      <c r="N156" s="4"/>
      <c r="O156" s="4"/>
      <c r="P156" s="4">
        <f t="shared" si="18"/>
        <v>0</v>
      </c>
      <c r="S156" s="78">
        <f t="shared" si="14"/>
        <v>24673.40157073204</v>
      </c>
      <c r="T156" s="4">
        <f>+IF(SUM($T$41:T155)&gt;=$D$10,0,IF($D$14="Variable",$D$10/$D$25,0))</f>
        <v>0</v>
      </c>
    </row>
    <row r="157" spans="1:20" ht="15" outlineLevel="1">
      <c r="A157" s="4"/>
      <c r="B157" s="34" t="str">
        <f t="shared" si="15"/>
        <v>NA</v>
      </c>
      <c r="C157" s="4">
        <f t="shared" si="19"/>
        <v>-3.965396899729967E-10</v>
      </c>
      <c r="D157" s="4">
        <f t="shared" si="20"/>
        <v>0</v>
      </c>
      <c r="E157" s="4">
        <f t="shared" si="21"/>
        <v>0</v>
      </c>
      <c r="F157" s="4">
        <f t="shared" si="16"/>
        <v>0</v>
      </c>
      <c r="G157" s="38">
        <f t="shared" si="17"/>
        <v>0</v>
      </c>
      <c r="H157" s="4">
        <f>IF($D$19=Tablas!$I$6,0,IF(J156&lt;=0.49,0,IF($D$17="No",0,IF($D$19=Tablas!$I$5,0.49,IF('2. Deuda'!$D$13=Tablas!$B$6,Tablas!AD130,IF('2. Deuda'!$D$13=Tablas!$B$7,Tablas!AE130,IF('2. Deuda'!$D$13=Tablas!$B$8,Tablas!AF130,Tablas!AG130))))*$D$18*C157)))</f>
        <v>0</v>
      </c>
      <c r="I157" s="4"/>
      <c r="J157" s="4">
        <f t="shared" si="22"/>
        <v>-3.965396899729967E-10</v>
      </c>
      <c r="K157" s="4"/>
      <c r="L157" s="4"/>
      <c r="M157" s="4"/>
      <c r="N157" s="4"/>
      <c r="O157" s="4"/>
      <c r="P157" s="4">
        <f t="shared" si="18"/>
        <v>0</v>
      </c>
      <c r="S157" s="78">
        <f t="shared" si="14"/>
        <v>24673.40157073204</v>
      </c>
      <c r="T157" s="4">
        <f>+IF(SUM($T$41:T156)&gt;=$D$10,0,IF($D$14="Variable",$D$10/$D$25,0))</f>
        <v>0</v>
      </c>
    </row>
    <row r="158" spans="1:20" ht="15" outlineLevel="1">
      <c r="A158" s="4"/>
      <c r="B158" s="34" t="str">
        <f t="shared" si="15"/>
        <v>NA</v>
      </c>
      <c r="C158" s="4">
        <f t="shared" si="19"/>
        <v>-3.965396899729967E-10</v>
      </c>
      <c r="D158" s="4">
        <f t="shared" si="20"/>
        <v>0</v>
      </c>
      <c r="E158" s="4">
        <f t="shared" si="21"/>
        <v>0</v>
      </c>
      <c r="F158" s="4">
        <f t="shared" si="16"/>
        <v>0</v>
      </c>
      <c r="G158" s="38">
        <f t="shared" si="17"/>
        <v>0</v>
      </c>
      <c r="H158" s="4">
        <f>IF($D$19=Tablas!$I$6,0,IF(J157&lt;=0.49,0,IF($D$17="No",0,IF($D$19=Tablas!$I$5,0.49,IF('2. Deuda'!$D$13=Tablas!$B$6,Tablas!AD131,IF('2. Deuda'!$D$13=Tablas!$B$7,Tablas!AE131,IF('2. Deuda'!$D$13=Tablas!$B$8,Tablas!AF131,Tablas!AG131))))*$D$18*C158)))</f>
        <v>0</v>
      </c>
      <c r="I158" s="4"/>
      <c r="J158" s="4">
        <f t="shared" si="22"/>
        <v>-3.965396899729967E-10</v>
      </c>
      <c r="K158" s="4"/>
      <c r="L158" s="4"/>
      <c r="M158" s="4"/>
      <c r="N158" s="4"/>
      <c r="O158" s="4"/>
      <c r="P158" s="4">
        <f t="shared" si="18"/>
        <v>0</v>
      </c>
      <c r="S158" s="78">
        <f t="shared" si="14"/>
        <v>24673.40157073204</v>
      </c>
      <c r="T158" s="4">
        <f>+IF(SUM($T$41:T157)&gt;=$D$10,0,IF($D$14="Variable",$D$10/$D$25,0))</f>
        <v>0</v>
      </c>
    </row>
    <row r="159" spans="1:20" ht="15" outlineLevel="1">
      <c r="A159" s="4"/>
      <c r="B159" s="34" t="str">
        <f t="shared" si="15"/>
        <v>NA</v>
      </c>
      <c r="C159" s="4">
        <f t="shared" si="19"/>
        <v>-3.965396899729967E-10</v>
      </c>
      <c r="D159" s="4">
        <f t="shared" si="20"/>
        <v>0</v>
      </c>
      <c r="E159" s="4">
        <f t="shared" si="21"/>
        <v>0</v>
      </c>
      <c r="F159" s="4">
        <f t="shared" si="16"/>
        <v>0</v>
      </c>
      <c r="G159" s="38">
        <f t="shared" si="17"/>
        <v>0</v>
      </c>
      <c r="H159" s="4">
        <f>IF($D$19=Tablas!$I$6,0,IF(J158&lt;=0.49,0,IF($D$17="No",0,IF($D$19=Tablas!$I$5,0.49,IF('2. Deuda'!$D$13=Tablas!$B$6,Tablas!AD132,IF('2. Deuda'!$D$13=Tablas!$B$7,Tablas!AE132,IF('2. Deuda'!$D$13=Tablas!$B$8,Tablas!AF132,Tablas!AG132))))*$D$18*C159)))</f>
        <v>0</v>
      </c>
      <c r="I159" s="4"/>
      <c r="J159" s="4">
        <f t="shared" si="22"/>
        <v>-3.965396899729967E-10</v>
      </c>
      <c r="K159" s="4"/>
      <c r="L159" s="4"/>
      <c r="M159" s="4"/>
      <c r="N159" s="4"/>
      <c r="O159" s="4"/>
      <c r="P159" s="4">
        <f t="shared" si="18"/>
        <v>0</v>
      </c>
      <c r="S159" s="78">
        <f t="shared" si="14"/>
        <v>24673.40157073204</v>
      </c>
      <c r="T159" s="4">
        <f>+IF(SUM($T$41:T158)&gt;=$D$10,0,IF($D$14="Variable",$D$10/$D$25,0))</f>
        <v>0</v>
      </c>
    </row>
    <row r="160" spans="1:20" ht="15" outlineLevel="1">
      <c r="A160" s="4"/>
      <c r="B160" s="34" t="str">
        <f t="shared" si="15"/>
        <v>NA</v>
      </c>
      <c r="C160" s="4">
        <f t="shared" si="19"/>
        <v>-3.965396899729967E-10</v>
      </c>
      <c r="D160" s="4">
        <f t="shared" si="20"/>
        <v>0</v>
      </c>
      <c r="E160" s="4">
        <f t="shared" si="21"/>
        <v>0</v>
      </c>
      <c r="F160" s="4">
        <f t="shared" si="16"/>
        <v>0</v>
      </c>
      <c r="G160" s="38">
        <f t="shared" si="17"/>
        <v>0</v>
      </c>
      <c r="H160" s="4">
        <f>IF($D$19=Tablas!$I$6,0,IF(J159&lt;=0.49,0,IF($D$17="No",0,IF($D$19=Tablas!$I$5,0.49,IF('2. Deuda'!$D$13=Tablas!$B$6,Tablas!AD133,IF('2. Deuda'!$D$13=Tablas!$B$7,Tablas!AE133,IF('2. Deuda'!$D$13=Tablas!$B$8,Tablas!AF133,Tablas!AG133))))*$D$18*C160)))</f>
        <v>0</v>
      </c>
      <c r="I160" s="4"/>
      <c r="J160" s="4">
        <f t="shared" si="22"/>
        <v>-3.965396899729967E-10</v>
      </c>
      <c r="K160" s="4"/>
      <c r="L160" s="4"/>
      <c r="M160" s="4"/>
      <c r="N160" s="4"/>
      <c r="O160" s="4"/>
      <c r="P160" s="4">
        <f t="shared" si="18"/>
        <v>0</v>
      </c>
      <c r="S160" s="78">
        <f t="shared" si="14"/>
        <v>24673.40157073204</v>
      </c>
      <c r="T160" s="4">
        <f>+IF(SUM($T$41:T159)&gt;=$D$10,0,IF($D$14="Variable",$D$10/$D$25,0))</f>
        <v>0</v>
      </c>
    </row>
    <row r="161" spans="1:20" ht="15" outlineLevel="1">
      <c r="A161" s="4"/>
      <c r="B161" s="34" t="str">
        <f t="shared" si="15"/>
        <v>NA</v>
      </c>
      <c r="C161" s="4">
        <f t="shared" si="19"/>
        <v>-3.965396899729967E-10</v>
      </c>
      <c r="D161" s="4">
        <f t="shared" si="20"/>
        <v>0</v>
      </c>
      <c r="E161" s="4">
        <f t="shared" si="21"/>
        <v>0</v>
      </c>
      <c r="F161" s="4">
        <f t="shared" si="16"/>
        <v>0</v>
      </c>
      <c r="G161" s="38">
        <f t="shared" si="17"/>
        <v>0</v>
      </c>
      <c r="H161" s="4">
        <f>IF($D$19=Tablas!$I$6,0,IF(J160&lt;=0.49,0,IF($D$17="No",0,IF($D$19=Tablas!$I$5,0.49,IF('2. Deuda'!$D$13=Tablas!$B$6,Tablas!AD134,IF('2. Deuda'!$D$13=Tablas!$B$7,Tablas!AE134,IF('2. Deuda'!$D$13=Tablas!$B$8,Tablas!AF134,Tablas!AG134))))*$D$18*C161)))</f>
        <v>0</v>
      </c>
      <c r="I161" s="4"/>
      <c r="J161" s="4">
        <f t="shared" si="22"/>
        <v>-3.965396899729967E-10</v>
      </c>
      <c r="K161" s="4"/>
      <c r="L161" s="4"/>
      <c r="M161" s="4"/>
      <c r="N161" s="4"/>
      <c r="O161" s="4"/>
      <c r="P161" s="4">
        <f t="shared" si="18"/>
        <v>0</v>
      </c>
      <c r="S161" s="78">
        <f t="shared" si="14"/>
        <v>24673.40157073204</v>
      </c>
      <c r="T161" s="4">
        <f>+IF(SUM($T$41:T160)&gt;=$D$10,0,IF($D$14="Variable",$D$10/$D$25,0))</f>
        <v>0</v>
      </c>
    </row>
    <row r="162" spans="1:20" ht="15" outlineLevel="1">
      <c r="A162" s="4"/>
      <c r="B162" s="34" t="str">
        <f t="shared" si="15"/>
        <v>NA</v>
      </c>
      <c r="C162" s="4">
        <f t="shared" si="19"/>
        <v>-3.965396899729967E-10</v>
      </c>
      <c r="D162" s="4">
        <f t="shared" si="20"/>
        <v>0</v>
      </c>
      <c r="E162" s="4">
        <f t="shared" si="21"/>
        <v>0</v>
      </c>
      <c r="F162" s="4">
        <f t="shared" si="16"/>
        <v>0</v>
      </c>
      <c r="G162" s="38">
        <f t="shared" si="17"/>
        <v>0</v>
      </c>
      <c r="H162" s="4">
        <f>IF($D$19=Tablas!$I$6,0,IF(J161&lt;=0.49,0,IF($D$17="No",0,IF($D$19=Tablas!$I$5,0.49,IF('2. Deuda'!$D$13=Tablas!$B$6,Tablas!AD135,IF('2. Deuda'!$D$13=Tablas!$B$7,Tablas!AE135,IF('2. Deuda'!$D$13=Tablas!$B$8,Tablas!AF135,Tablas!AG135))))*$D$18*C162)))</f>
        <v>0</v>
      </c>
      <c r="I162" s="4"/>
      <c r="J162" s="4">
        <f t="shared" si="22"/>
        <v>-3.965396899729967E-10</v>
      </c>
      <c r="K162" s="4"/>
      <c r="L162" s="4"/>
      <c r="M162" s="4"/>
      <c r="N162" s="4"/>
      <c r="O162" s="4"/>
      <c r="P162" s="4">
        <f t="shared" si="18"/>
        <v>0</v>
      </c>
      <c r="S162" s="78">
        <f t="shared" si="14"/>
        <v>24673.40157073204</v>
      </c>
      <c r="T162" s="4">
        <f>+IF(SUM($T$41:T161)&gt;=$D$10,0,IF($D$14="Variable",$D$10/$D$25,0))</f>
        <v>0</v>
      </c>
    </row>
    <row r="163" spans="1:20" ht="15" outlineLevel="1">
      <c r="A163" s="4"/>
      <c r="B163" s="34" t="str">
        <f t="shared" si="15"/>
        <v>NA</v>
      </c>
      <c r="C163" s="4">
        <f t="shared" si="19"/>
        <v>-3.965396899729967E-10</v>
      </c>
      <c r="D163" s="4">
        <f t="shared" si="20"/>
        <v>0</v>
      </c>
      <c r="E163" s="4">
        <f t="shared" si="21"/>
        <v>0</v>
      </c>
      <c r="F163" s="4">
        <f t="shared" si="16"/>
        <v>0</v>
      </c>
      <c r="G163" s="38">
        <f t="shared" si="17"/>
        <v>0</v>
      </c>
      <c r="H163" s="4">
        <f>IF($D$19=Tablas!$I$6,0,IF(J162&lt;=0.49,0,IF($D$17="No",0,IF($D$19=Tablas!$I$5,0.49,IF('2. Deuda'!$D$13=Tablas!$B$6,Tablas!AD136,IF('2. Deuda'!$D$13=Tablas!$B$7,Tablas!AE136,IF('2. Deuda'!$D$13=Tablas!$B$8,Tablas!AF136,Tablas!AG136))))*$D$18*C163)))</f>
        <v>0</v>
      </c>
      <c r="I163" s="4"/>
      <c r="J163" s="4">
        <f t="shared" si="22"/>
        <v>-3.965396899729967E-10</v>
      </c>
      <c r="K163" s="4"/>
      <c r="L163" s="4"/>
      <c r="M163" s="4"/>
      <c r="N163" s="4"/>
      <c r="O163" s="4"/>
      <c r="P163" s="4">
        <f t="shared" si="18"/>
        <v>0</v>
      </c>
      <c r="S163" s="78">
        <f t="shared" si="14"/>
        <v>24673.40157073204</v>
      </c>
      <c r="T163" s="4">
        <f>+IF(SUM($T$41:T162)&gt;=$D$10,0,IF($D$14="Variable",$D$10/$D$25,0))</f>
        <v>0</v>
      </c>
    </row>
    <row r="164" spans="1:20" ht="15" outlineLevel="1">
      <c r="A164" s="4"/>
      <c r="B164" s="34" t="str">
        <f t="shared" si="15"/>
        <v>NA</v>
      </c>
      <c r="C164" s="4">
        <f t="shared" si="19"/>
        <v>-3.965396899729967E-10</v>
      </c>
      <c r="D164" s="4">
        <f t="shared" si="20"/>
        <v>0</v>
      </c>
      <c r="E164" s="4">
        <f t="shared" si="21"/>
        <v>0</v>
      </c>
      <c r="F164" s="4">
        <f t="shared" si="16"/>
        <v>0</v>
      </c>
      <c r="G164" s="38">
        <f t="shared" si="17"/>
        <v>0</v>
      </c>
      <c r="H164" s="4">
        <f>IF($D$19=Tablas!$I$6,0,IF(J163&lt;=0.49,0,IF($D$17="No",0,IF($D$19=Tablas!$I$5,0.49,IF('2. Deuda'!$D$13=Tablas!$B$6,Tablas!AD137,IF('2. Deuda'!$D$13=Tablas!$B$7,Tablas!AE137,IF('2. Deuda'!$D$13=Tablas!$B$8,Tablas!AF137,Tablas!AG137))))*$D$18*C164)))</f>
        <v>0</v>
      </c>
      <c r="I164" s="4"/>
      <c r="J164" s="4">
        <f t="shared" si="22"/>
        <v>-3.965396899729967E-10</v>
      </c>
      <c r="K164" s="4"/>
      <c r="L164" s="4"/>
      <c r="M164" s="4"/>
      <c r="N164" s="4"/>
      <c r="O164" s="4"/>
      <c r="P164" s="4">
        <f t="shared" si="18"/>
        <v>0</v>
      </c>
      <c r="S164" s="78">
        <f t="shared" si="14"/>
        <v>24673.40157073204</v>
      </c>
      <c r="T164" s="4">
        <f>+IF(SUM($T$41:T163)&gt;=$D$10,0,IF($D$14="Variable",$D$10/$D$25,0))</f>
        <v>0</v>
      </c>
    </row>
    <row r="165" spans="1:20" ht="15" outlineLevel="1">
      <c r="A165" s="4"/>
      <c r="B165" s="34" t="str">
        <f t="shared" si="15"/>
        <v>NA</v>
      </c>
      <c r="C165" s="4">
        <f t="shared" si="19"/>
        <v>-3.965396899729967E-10</v>
      </c>
      <c r="D165" s="4">
        <f t="shared" si="20"/>
        <v>0</v>
      </c>
      <c r="E165" s="4">
        <f t="shared" si="21"/>
        <v>0</v>
      </c>
      <c r="F165" s="4">
        <f t="shared" si="16"/>
        <v>0</v>
      </c>
      <c r="G165" s="38">
        <f t="shared" si="17"/>
        <v>0</v>
      </c>
      <c r="H165" s="4">
        <f>IF($D$19=Tablas!$I$6,0,IF(J164&lt;=0.49,0,IF($D$17="No",0,IF($D$19=Tablas!$I$5,0.49,IF('2. Deuda'!$D$13=Tablas!$B$6,Tablas!AD138,IF('2. Deuda'!$D$13=Tablas!$B$7,Tablas!AE138,IF('2. Deuda'!$D$13=Tablas!$B$8,Tablas!AF138,Tablas!AG138))))*$D$18*C165)))</f>
        <v>0</v>
      </c>
      <c r="I165" s="4"/>
      <c r="J165" s="4">
        <f t="shared" si="22"/>
        <v>-3.965396899729967E-10</v>
      </c>
      <c r="K165" s="4"/>
      <c r="L165" s="4"/>
      <c r="M165" s="4"/>
      <c r="N165" s="4"/>
      <c r="O165" s="4"/>
      <c r="P165" s="4">
        <f t="shared" si="18"/>
        <v>0</v>
      </c>
      <c r="S165" s="78">
        <f t="shared" si="14"/>
        <v>24673.40157073204</v>
      </c>
      <c r="T165" s="4">
        <f>+IF(SUM($T$41:T164)&gt;=$D$10,0,IF($D$14="Variable",$D$10/$D$25,0))</f>
        <v>0</v>
      </c>
    </row>
    <row r="166" spans="1:20" ht="15" outlineLevel="1">
      <c r="A166" s="4"/>
      <c r="B166" s="34" t="str">
        <f t="shared" si="15"/>
        <v>NA</v>
      </c>
      <c r="C166" s="4">
        <f t="shared" si="19"/>
        <v>-3.965396899729967E-10</v>
      </c>
      <c r="D166" s="4">
        <f t="shared" si="20"/>
        <v>0</v>
      </c>
      <c r="E166" s="4">
        <f t="shared" si="21"/>
        <v>0</v>
      </c>
      <c r="F166" s="4">
        <f t="shared" si="16"/>
        <v>0</v>
      </c>
      <c r="G166" s="38">
        <f t="shared" si="17"/>
        <v>0</v>
      </c>
      <c r="H166" s="4">
        <f>IF($D$19=Tablas!$I$6,0,IF(J165&lt;=0.49,0,IF($D$17="No",0,IF($D$19=Tablas!$I$5,0.49,IF('2. Deuda'!$D$13=Tablas!$B$6,Tablas!AD139,IF('2. Deuda'!$D$13=Tablas!$B$7,Tablas!AE139,IF('2. Deuda'!$D$13=Tablas!$B$8,Tablas!AF139,Tablas!AG139))))*$D$18*C166)))</f>
        <v>0</v>
      </c>
      <c r="I166" s="4"/>
      <c r="J166" s="4">
        <f t="shared" si="22"/>
        <v>-3.965396899729967E-10</v>
      </c>
      <c r="K166" s="4"/>
      <c r="L166" s="4"/>
      <c r="M166" s="4"/>
      <c r="N166" s="4"/>
      <c r="O166" s="4"/>
      <c r="P166" s="4">
        <f t="shared" si="18"/>
        <v>0</v>
      </c>
      <c r="S166" s="78">
        <f t="shared" si="14"/>
        <v>24673.40157073204</v>
      </c>
      <c r="T166" s="4">
        <f>+IF(SUM($T$41:T165)&gt;=$D$10,0,IF($D$14="Variable",$D$10/$D$25,0))</f>
        <v>0</v>
      </c>
    </row>
    <row r="167" spans="1:20" ht="15" outlineLevel="1">
      <c r="A167" s="4"/>
      <c r="B167" s="34" t="str">
        <f t="shared" si="15"/>
        <v>NA</v>
      </c>
      <c r="C167" s="4">
        <f t="shared" si="19"/>
        <v>-3.965396899729967E-10</v>
      </c>
      <c r="D167" s="4">
        <f t="shared" si="20"/>
        <v>0</v>
      </c>
      <c r="E167" s="4">
        <f t="shared" si="21"/>
        <v>0</v>
      </c>
      <c r="F167" s="4">
        <f t="shared" si="16"/>
        <v>0</v>
      </c>
      <c r="G167" s="38">
        <f t="shared" si="17"/>
        <v>0</v>
      </c>
      <c r="H167" s="4">
        <f>IF($D$19=Tablas!$I$6,0,IF(J166&lt;=0.49,0,IF($D$17="No",0,IF($D$19=Tablas!$I$5,0.49,IF('2. Deuda'!$D$13=Tablas!$B$6,Tablas!AD140,IF('2. Deuda'!$D$13=Tablas!$B$7,Tablas!AE140,IF('2. Deuda'!$D$13=Tablas!$B$8,Tablas!AF140,Tablas!AG140))))*$D$18*C167)))</f>
        <v>0</v>
      </c>
      <c r="I167" s="4"/>
      <c r="J167" s="4">
        <f t="shared" si="22"/>
        <v>-3.965396899729967E-10</v>
      </c>
      <c r="K167" s="4"/>
      <c r="L167" s="4"/>
      <c r="M167" s="4"/>
      <c r="N167" s="4"/>
      <c r="O167" s="4"/>
      <c r="P167" s="4">
        <f t="shared" si="18"/>
        <v>0</v>
      </c>
      <c r="S167" s="78">
        <f t="shared" si="14"/>
        <v>24673.40157073204</v>
      </c>
      <c r="T167" s="4">
        <f>+IF(SUM($T$41:T166)&gt;=$D$10,0,IF($D$14="Variable",$D$10/$D$25,0))</f>
        <v>0</v>
      </c>
    </row>
    <row r="168" spans="1:20" ht="15" outlineLevel="1">
      <c r="A168" s="4"/>
      <c r="B168" s="34" t="str">
        <f t="shared" si="15"/>
        <v>NA</v>
      </c>
      <c r="C168" s="4">
        <f t="shared" si="19"/>
        <v>-3.965396899729967E-10</v>
      </c>
      <c r="D168" s="4">
        <f t="shared" si="20"/>
        <v>0</v>
      </c>
      <c r="E168" s="4">
        <f t="shared" si="21"/>
        <v>0</v>
      </c>
      <c r="F168" s="4">
        <f t="shared" si="16"/>
        <v>0</v>
      </c>
      <c r="G168" s="38">
        <f t="shared" si="17"/>
        <v>0</v>
      </c>
      <c r="H168" s="4">
        <f>IF($D$19=Tablas!$I$6,0,IF(J167&lt;=0.49,0,IF($D$17="No",0,IF($D$19=Tablas!$I$5,0.49,IF('2. Deuda'!$D$13=Tablas!$B$6,Tablas!AD141,IF('2. Deuda'!$D$13=Tablas!$B$7,Tablas!AE141,IF('2. Deuda'!$D$13=Tablas!$B$8,Tablas!AF141,Tablas!AG141))))*$D$18*C168)))</f>
        <v>0</v>
      </c>
      <c r="I168" s="4"/>
      <c r="J168" s="4">
        <f t="shared" si="22"/>
        <v>-3.965396899729967E-10</v>
      </c>
      <c r="K168" s="4"/>
      <c r="L168" s="4"/>
      <c r="M168" s="4"/>
      <c r="N168" s="4"/>
      <c r="O168" s="4"/>
      <c r="P168" s="4">
        <f t="shared" si="18"/>
        <v>0</v>
      </c>
      <c r="S168" s="78">
        <f t="shared" si="14"/>
        <v>24673.40157073204</v>
      </c>
      <c r="T168" s="4">
        <f>+IF(SUM($T$41:T167)&gt;=$D$10,0,IF($D$14="Variable",$D$10/$D$25,0))</f>
        <v>0</v>
      </c>
    </row>
    <row r="169" spans="1:20" ht="15" outlineLevel="1">
      <c r="A169" s="4"/>
      <c r="B169" s="34" t="str">
        <f t="shared" si="15"/>
        <v>NA</v>
      </c>
      <c r="C169" s="4">
        <f t="shared" si="19"/>
        <v>-3.965396899729967E-10</v>
      </c>
      <c r="D169" s="4">
        <f t="shared" si="20"/>
        <v>0</v>
      </c>
      <c r="E169" s="4">
        <f t="shared" si="21"/>
        <v>0</v>
      </c>
      <c r="F169" s="4">
        <f t="shared" si="16"/>
        <v>0</v>
      </c>
      <c r="G169" s="38">
        <f t="shared" si="17"/>
        <v>0</v>
      </c>
      <c r="H169" s="4">
        <f>IF($D$19=Tablas!$I$6,0,IF(J168&lt;=0.49,0,IF($D$17="No",0,IF($D$19=Tablas!$I$5,0.49,IF('2. Deuda'!$D$13=Tablas!$B$6,Tablas!AD142,IF('2. Deuda'!$D$13=Tablas!$B$7,Tablas!AE142,IF('2. Deuda'!$D$13=Tablas!$B$8,Tablas!AF142,Tablas!AG142))))*$D$18*C169)))</f>
        <v>0</v>
      </c>
      <c r="I169" s="4"/>
      <c r="J169" s="4">
        <f t="shared" si="22"/>
        <v>-3.965396899729967E-10</v>
      </c>
      <c r="K169" s="4"/>
      <c r="L169" s="4"/>
      <c r="M169" s="4"/>
      <c r="N169" s="4"/>
      <c r="O169" s="4"/>
      <c r="P169" s="4">
        <f t="shared" si="18"/>
        <v>0</v>
      </c>
      <c r="S169" s="78">
        <f aca="true" t="shared" si="23" ref="S169:S232">+_xlfn.IFERROR(IF($D$14="Fija",PMT($D$24,$D$25,-$D$10),0),0)</f>
        <v>24673.40157073204</v>
      </c>
      <c r="T169" s="4">
        <f>+IF(SUM($T$41:T168)&gt;=$D$10,0,IF($D$14="Variable",$D$10/$D$25,0))</f>
        <v>0</v>
      </c>
    </row>
    <row r="170" spans="1:20" ht="15" outlineLevel="1">
      <c r="A170" s="4"/>
      <c r="B170" s="34" t="str">
        <f aca="true" t="shared" si="24" ref="B170:B233">+IF(B169="NA","NA",(IF(B169+1&gt;$D$25,"NA",B169+1)))</f>
        <v>NA</v>
      </c>
      <c r="C170" s="4">
        <f t="shared" si="19"/>
        <v>-3.965396899729967E-10</v>
      </c>
      <c r="D170" s="4">
        <f t="shared" si="20"/>
        <v>0</v>
      </c>
      <c r="E170" s="4">
        <f t="shared" si="21"/>
        <v>0</v>
      </c>
      <c r="F170" s="4">
        <f aca="true" t="shared" si="25" ref="F170:F233">+IF(J169&lt;=0.49,0,C170*$D$24)</f>
        <v>0</v>
      </c>
      <c r="G170" s="38">
        <f aca="true" t="shared" si="26" ref="G170:G233">+IF(J169&lt;=0.49,0,C170*$D$16)</f>
        <v>0</v>
      </c>
      <c r="H170" s="4">
        <f>IF($D$19=Tablas!$I$6,0,IF(J169&lt;=0.49,0,IF($D$17="No",0,IF($D$19=Tablas!$I$5,0.49,IF('2. Deuda'!$D$13=Tablas!$B$6,Tablas!AD143,IF('2. Deuda'!$D$13=Tablas!$B$7,Tablas!AE143,IF('2. Deuda'!$D$13=Tablas!$B$8,Tablas!AF143,Tablas!AG143))))*$D$18*C170)))</f>
        <v>0</v>
      </c>
      <c r="I170" s="4"/>
      <c r="J170" s="4">
        <f t="shared" si="22"/>
        <v>-3.965396899729967E-10</v>
      </c>
      <c r="K170" s="4"/>
      <c r="L170" s="4"/>
      <c r="M170" s="4"/>
      <c r="N170" s="4"/>
      <c r="O170" s="4"/>
      <c r="P170" s="4">
        <f aca="true" t="shared" si="27" ref="P170:P233">IF(B170="NA",0,SUM(E170:I170))</f>
        <v>0</v>
      </c>
      <c r="S170" s="78">
        <f t="shared" si="23"/>
        <v>24673.40157073204</v>
      </c>
      <c r="T170" s="4">
        <f>+IF(SUM($T$41:T169)&gt;=$D$10,0,IF($D$14="Variable",$D$10/$D$25,0))</f>
        <v>0</v>
      </c>
    </row>
    <row r="171" spans="1:20" ht="15" outlineLevel="1">
      <c r="A171" s="4"/>
      <c r="B171" s="34" t="str">
        <f t="shared" si="24"/>
        <v>NA</v>
      </c>
      <c r="C171" s="4">
        <f aca="true" t="shared" si="28" ref="C171:C234">+J170</f>
        <v>-3.965396899729967E-10</v>
      </c>
      <c r="D171" s="4">
        <f aca="true" t="shared" si="29" ref="D171:D234">IF(C171&lt;0.49,0,IF($D$14="Fija",S171,E171+F171))</f>
        <v>0</v>
      </c>
      <c r="E171" s="4">
        <f aca="true" t="shared" si="30" ref="E171:E234">IF(C171&lt;0.49,0,IF($D$14="Fija",D171-F171,T171))</f>
        <v>0</v>
      </c>
      <c r="F171" s="4">
        <f t="shared" si="25"/>
        <v>0</v>
      </c>
      <c r="G171" s="38">
        <f t="shared" si="26"/>
        <v>0</v>
      </c>
      <c r="H171" s="4">
        <f>IF($D$19=Tablas!$I$6,0,IF(J170&lt;=0.49,0,IF($D$17="No",0,IF($D$19=Tablas!$I$5,0.49,IF('2. Deuda'!$D$13=Tablas!$B$6,Tablas!AD144,IF('2. Deuda'!$D$13=Tablas!$B$7,Tablas!AE144,IF('2. Deuda'!$D$13=Tablas!$B$8,Tablas!AF144,Tablas!AG144))))*$D$18*C171)))</f>
        <v>0</v>
      </c>
      <c r="I171" s="4"/>
      <c r="J171" s="4">
        <f aca="true" t="shared" si="31" ref="J171:J234">+C171-E171</f>
        <v>-3.965396899729967E-10</v>
      </c>
      <c r="K171" s="4"/>
      <c r="L171" s="4"/>
      <c r="M171" s="4"/>
      <c r="N171" s="4"/>
      <c r="O171" s="4"/>
      <c r="P171" s="4">
        <f t="shared" si="27"/>
        <v>0</v>
      </c>
      <c r="S171" s="78">
        <f t="shared" si="23"/>
        <v>24673.40157073204</v>
      </c>
      <c r="T171" s="4">
        <f>+IF(SUM($T$41:T170)&gt;=$D$10,0,IF($D$14="Variable",$D$10/$D$25,0))</f>
        <v>0</v>
      </c>
    </row>
    <row r="172" spans="1:20" ht="15" outlineLevel="1">
      <c r="A172" s="4"/>
      <c r="B172" s="34" t="str">
        <f t="shared" si="24"/>
        <v>NA</v>
      </c>
      <c r="C172" s="4">
        <f t="shared" si="28"/>
        <v>-3.965396899729967E-10</v>
      </c>
      <c r="D172" s="4">
        <f t="shared" si="29"/>
        <v>0</v>
      </c>
      <c r="E172" s="4">
        <f t="shared" si="30"/>
        <v>0</v>
      </c>
      <c r="F172" s="4">
        <f t="shared" si="25"/>
        <v>0</v>
      </c>
      <c r="G172" s="38">
        <f t="shared" si="26"/>
        <v>0</v>
      </c>
      <c r="H172" s="4">
        <f>IF($D$19=Tablas!$I$6,0,IF(J171&lt;=0.49,0,IF($D$17="No",0,IF($D$19=Tablas!$I$5,0.49,IF('2. Deuda'!$D$13=Tablas!$B$6,Tablas!AD145,IF('2. Deuda'!$D$13=Tablas!$B$7,Tablas!AE145,IF('2. Deuda'!$D$13=Tablas!$B$8,Tablas!AF145,Tablas!AG145))))*$D$18*C172)))</f>
        <v>0</v>
      </c>
      <c r="I172" s="4"/>
      <c r="J172" s="4">
        <f t="shared" si="31"/>
        <v>-3.965396899729967E-10</v>
      </c>
      <c r="K172" s="4"/>
      <c r="L172" s="4"/>
      <c r="M172" s="4"/>
      <c r="N172" s="4"/>
      <c r="O172" s="4"/>
      <c r="P172" s="4">
        <f t="shared" si="27"/>
        <v>0</v>
      </c>
      <c r="S172" s="78">
        <f t="shared" si="23"/>
        <v>24673.40157073204</v>
      </c>
      <c r="T172" s="4">
        <f>+IF(SUM($T$41:T171)&gt;=$D$10,0,IF($D$14="Variable",$D$10/$D$25,0))</f>
        <v>0</v>
      </c>
    </row>
    <row r="173" spans="1:20" ht="15" outlineLevel="1">
      <c r="A173" s="4"/>
      <c r="B173" s="34" t="str">
        <f t="shared" si="24"/>
        <v>NA</v>
      </c>
      <c r="C173" s="4">
        <f t="shared" si="28"/>
        <v>-3.965396899729967E-10</v>
      </c>
      <c r="D173" s="4">
        <f t="shared" si="29"/>
        <v>0</v>
      </c>
      <c r="E173" s="4">
        <f t="shared" si="30"/>
        <v>0</v>
      </c>
      <c r="F173" s="4">
        <f t="shared" si="25"/>
        <v>0</v>
      </c>
      <c r="G173" s="38">
        <f t="shared" si="26"/>
        <v>0</v>
      </c>
      <c r="H173" s="4">
        <f>IF($D$19=Tablas!$I$6,0,IF(J172&lt;=0.49,0,IF($D$17="No",0,IF($D$19=Tablas!$I$5,0.49,IF('2. Deuda'!$D$13=Tablas!$B$6,Tablas!AD146,IF('2. Deuda'!$D$13=Tablas!$B$7,Tablas!AE146,IF('2. Deuda'!$D$13=Tablas!$B$8,Tablas!AF146,Tablas!AG146))))*$D$18*C173)))</f>
        <v>0</v>
      </c>
      <c r="I173" s="4"/>
      <c r="J173" s="4">
        <f t="shared" si="31"/>
        <v>-3.965396899729967E-10</v>
      </c>
      <c r="K173" s="4"/>
      <c r="L173" s="4"/>
      <c r="M173" s="4"/>
      <c r="N173" s="4"/>
      <c r="O173" s="4"/>
      <c r="P173" s="4">
        <f t="shared" si="27"/>
        <v>0</v>
      </c>
      <c r="S173" s="78">
        <f t="shared" si="23"/>
        <v>24673.40157073204</v>
      </c>
      <c r="T173" s="4">
        <f>+IF(SUM($T$41:T172)&gt;=$D$10,0,IF($D$14="Variable",$D$10/$D$25,0))</f>
        <v>0</v>
      </c>
    </row>
    <row r="174" spans="1:20" ht="15" outlineLevel="1">
      <c r="A174" s="4"/>
      <c r="B174" s="34" t="str">
        <f t="shared" si="24"/>
        <v>NA</v>
      </c>
      <c r="C174" s="4">
        <f t="shared" si="28"/>
        <v>-3.965396899729967E-10</v>
      </c>
      <c r="D174" s="4">
        <f t="shared" si="29"/>
        <v>0</v>
      </c>
      <c r="E174" s="4">
        <f t="shared" si="30"/>
        <v>0</v>
      </c>
      <c r="F174" s="4">
        <f t="shared" si="25"/>
        <v>0</v>
      </c>
      <c r="G174" s="38">
        <f t="shared" si="26"/>
        <v>0</v>
      </c>
      <c r="H174" s="4">
        <f>IF($D$19=Tablas!$I$6,0,IF(J173&lt;=0.49,0,IF($D$17="No",0,IF($D$19=Tablas!$I$5,0.49,IF('2. Deuda'!$D$13=Tablas!$B$6,Tablas!AD147,IF('2. Deuda'!$D$13=Tablas!$B$7,Tablas!AE147,IF('2. Deuda'!$D$13=Tablas!$B$8,Tablas!AF147,Tablas!AG147))))*$D$18*C174)))</f>
        <v>0</v>
      </c>
      <c r="I174" s="4"/>
      <c r="J174" s="4">
        <f t="shared" si="31"/>
        <v>-3.965396899729967E-10</v>
      </c>
      <c r="K174" s="4"/>
      <c r="L174" s="4"/>
      <c r="M174" s="4"/>
      <c r="N174" s="4"/>
      <c r="O174" s="4"/>
      <c r="P174" s="4">
        <f t="shared" si="27"/>
        <v>0</v>
      </c>
      <c r="S174" s="78">
        <f t="shared" si="23"/>
        <v>24673.40157073204</v>
      </c>
      <c r="T174" s="4">
        <f>+IF(SUM($T$41:T173)&gt;=$D$10,0,IF($D$14="Variable",$D$10/$D$25,0))</f>
        <v>0</v>
      </c>
    </row>
    <row r="175" spans="1:20" ht="15" outlineLevel="1">
      <c r="A175" s="4"/>
      <c r="B175" s="34" t="str">
        <f t="shared" si="24"/>
        <v>NA</v>
      </c>
      <c r="C175" s="4">
        <f t="shared" si="28"/>
        <v>-3.965396899729967E-10</v>
      </c>
      <c r="D175" s="4">
        <f t="shared" si="29"/>
        <v>0</v>
      </c>
      <c r="E175" s="4">
        <f t="shared" si="30"/>
        <v>0</v>
      </c>
      <c r="F175" s="4">
        <f t="shared" si="25"/>
        <v>0</v>
      </c>
      <c r="G175" s="38">
        <f t="shared" si="26"/>
        <v>0</v>
      </c>
      <c r="H175" s="4">
        <f>IF($D$19=Tablas!$I$6,0,IF(J174&lt;=0.49,0,IF($D$17="No",0,IF($D$19=Tablas!$I$5,0.49,IF('2. Deuda'!$D$13=Tablas!$B$6,Tablas!AD148,IF('2. Deuda'!$D$13=Tablas!$B$7,Tablas!AE148,IF('2. Deuda'!$D$13=Tablas!$B$8,Tablas!AF148,Tablas!AG148))))*$D$18*C175)))</f>
        <v>0</v>
      </c>
      <c r="I175" s="4"/>
      <c r="J175" s="4">
        <f t="shared" si="31"/>
        <v>-3.965396899729967E-10</v>
      </c>
      <c r="K175" s="4"/>
      <c r="L175" s="4"/>
      <c r="M175" s="4"/>
      <c r="N175" s="4"/>
      <c r="O175" s="4"/>
      <c r="P175" s="4">
        <f t="shared" si="27"/>
        <v>0</v>
      </c>
      <c r="S175" s="78">
        <f t="shared" si="23"/>
        <v>24673.40157073204</v>
      </c>
      <c r="T175" s="4">
        <f>+IF(SUM($T$41:T174)&gt;=$D$10,0,IF($D$14="Variable",$D$10/$D$25,0))</f>
        <v>0</v>
      </c>
    </row>
    <row r="176" spans="1:20" ht="15" outlineLevel="1">
      <c r="A176" s="4"/>
      <c r="B176" s="34" t="str">
        <f t="shared" si="24"/>
        <v>NA</v>
      </c>
      <c r="C176" s="4">
        <f t="shared" si="28"/>
        <v>-3.965396899729967E-10</v>
      </c>
      <c r="D176" s="4">
        <f t="shared" si="29"/>
        <v>0</v>
      </c>
      <c r="E176" s="4">
        <f t="shared" si="30"/>
        <v>0</v>
      </c>
      <c r="F176" s="4">
        <f t="shared" si="25"/>
        <v>0</v>
      </c>
      <c r="G176" s="38">
        <f t="shared" si="26"/>
        <v>0</v>
      </c>
      <c r="H176" s="4">
        <f>IF($D$19=Tablas!$I$6,0,IF(J175&lt;=0.49,0,IF($D$17="No",0,IF($D$19=Tablas!$I$5,0.49,IF('2. Deuda'!$D$13=Tablas!$B$6,Tablas!AD149,IF('2. Deuda'!$D$13=Tablas!$B$7,Tablas!AE149,IF('2. Deuda'!$D$13=Tablas!$B$8,Tablas!AF149,Tablas!AG149))))*$D$18*C176)))</f>
        <v>0</v>
      </c>
      <c r="I176" s="4"/>
      <c r="J176" s="4">
        <f t="shared" si="31"/>
        <v>-3.965396899729967E-10</v>
      </c>
      <c r="K176" s="4"/>
      <c r="L176" s="4"/>
      <c r="M176" s="4"/>
      <c r="N176" s="4"/>
      <c r="O176" s="4"/>
      <c r="P176" s="4">
        <f t="shared" si="27"/>
        <v>0</v>
      </c>
      <c r="S176" s="78">
        <f t="shared" si="23"/>
        <v>24673.40157073204</v>
      </c>
      <c r="T176" s="4">
        <f>+IF(SUM($T$41:T175)&gt;=$D$10,0,IF($D$14="Variable",$D$10/$D$25,0))</f>
        <v>0</v>
      </c>
    </row>
    <row r="177" spans="1:20" ht="15" outlineLevel="1">
      <c r="A177" s="4"/>
      <c r="B177" s="34" t="str">
        <f t="shared" si="24"/>
        <v>NA</v>
      </c>
      <c r="C177" s="4">
        <f t="shared" si="28"/>
        <v>-3.965396899729967E-10</v>
      </c>
      <c r="D177" s="4">
        <f t="shared" si="29"/>
        <v>0</v>
      </c>
      <c r="E177" s="4">
        <f t="shared" si="30"/>
        <v>0</v>
      </c>
      <c r="F177" s="4">
        <f t="shared" si="25"/>
        <v>0</v>
      </c>
      <c r="G177" s="38">
        <f t="shared" si="26"/>
        <v>0</v>
      </c>
      <c r="H177" s="4">
        <f>IF($D$19=Tablas!$I$6,0,IF(J176&lt;=0.49,0,IF($D$17="No",0,IF($D$19=Tablas!$I$5,0.49,IF('2. Deuda'!$D$13=Tablas!$B$6,Tablas!AD150,IF('2. Deuda'!$D$13=Tablas!$B$7,Tablas!AE150,IF('2. Deuda'!$D$13=Tablas!$B$8,Tablas!AF150,Tablas!AG150))))*$D$18*C177)))</f>
        <v>0</v>
      </c>
      <c r="I177" s="4"/>
      <c r="J177" s="4">
        <f t="shared" si="31"/>
        <v>-3.965396899729967E-10</v>
      </c>
      <c r="K177" s="4"/>
      <c r="L177" s="4"/>
      <c r="M177" s="4"/>
      <c r="N177" s="4"/>
      <c r="O177" s="4"/>
      <c r="P177" s="4">
        <f t="shared" si="27"/>
        <v>0</v>
      </c>
      <c r="S177" s="78">
        <f t="shared" si="23"/>
        <v>24673.40157073204</v>
      </c>
      <c r="T177" s="4">
        <f>+IF(SUM($T$41:T176)&gt;=$D$10,0,IF($D$14="Variable",$D$10/$D$25,0))</f>
        <v>0</v>
      </c>
    </row>
    <row r="178" spans="1:20" ht="15" outlineLevel="1">
      <c r="A178" s="4"/>
      <c r="B178" s="34" t="str">
        <f t="shared" si="24"/>
        <v>NA</v>
      </c>
      <c r="C178" s="4">
        <f t="shared" si="28"/>
        <v>-3.965396899729967E-10</v>
      </c>
      <c r="D178" s="4">
        <f t="shared" si="29"/>
        <v>0</v>
      </c>
      <c r="E178" s="4">
        <f t="shared" si="30"/>
        <v>0</v>
      </c>
      <c r="F178" s="4">
        <f t="shared" si="25"/>
        <v>0</v>
      </c>
      <c r="G178" s="38">
        <f t="shared" si="26"/>
        <v>0</v>
      </c>
      <c r="H178" s="4">
        <f>IF($D$19=Tablas!$I$6,0,IF(J177&lt;=0.49,0,IF($D$17="No",0,IF($D$19=Tablas!$I$5,0.49,IF('2. Deuda'!$D$13=Tablas!$B$6,Tablas!AD151,IF('2. Deuda'!$D$13=Tablas!$B$7,Tablas!AE151,IF('2. Deuda'!$D$13=Tablas!$B$8,Tablas!AF151,Tablas!AG151))))*$D$18*C178)))</f>
        <v>0</v>
      </c>
      <c r="I178" s="4"/>
      <c r="J178" s="4">
        <f t="shared" si="31"/>
        <v>-3.965396899729967E-10</v>
      </c>
      <c r="K178" s="4"/>
      <c r="L178" s="4"/>
      <c r="M178" s="4"/>
      <c r="N178" s="4"/>
      <c r="O178" s="4"/>
      <c r="P178" s="4">
        <f t="shared" si="27"/>
        <v>0</v>
      </c>
      <c r="S178" s="78">
        <f t="shared" si="23"/>
        <v>24673.40157073204</v>
      </c>
      <c r="T178" s="4">
        <f>+IF(SUM($T$41:T177)&gt;=$D$10,0,IF($D$14="Variable",$D$10/$D$25,0))</f>
        <v>0</v>
      </c>
    </row>
    <row r="179" spans="1:20" ht="15" outlineLevel="1">
      <c r="A179" s="4"/>
      <c r="B179" s="34" t="str">
        <f t="shared" si="24"/>
        <v>NA</v>
      </c>
      <c r="C179" s="4">
        <f t="shared" si="28"/>
        <v>-3.965396899729967E-10</v>
      </c>
      <c r="D179" s="4">
        <f t="shared" si="29"/>
        <v>0</v>
      </c>
      <c r="E179" s="4">
        <f t="shared" si="30"/>
        <v>0</v>
      </c>
      <c r="F179" s="4">
        <f t="shared" si="25"/>
        <v>0</v>
      </c>
      <c r="G179" s="38">
        <f t="shared" si="26"/>
        <v>0</v>
      </c>
      <c r="H179" s="4">
        <f>IF($D$19=Tablas!$I$6,0,IF(J178&lt;=0.49,0,IF($D$17="No",0,IF($D$19=Tablas!$I$5,0.49,IF('2. Deuda'!$D$13=Tablas!$B$6,Tablas!AD152,IF('2. Deuda'!$D$13=Tablas!$B$7,Tablas!AE152,IF('2. Deuda'!$D$13=Tablas!$B$8,Tablas!AF152,Tablas!AG152))))*$D$18*C179)))</f>
        <v>0</v>
      </c>
      <c r="I179" s="4"/>
      <c r="J179" s="4">
        <f t="shared" si="31"/>
        <v>-3.965396899729967E-10</v>
      </c>
      <c r="K179" s="4"/>
      <c r="L179" s="4"/>
      <c r="M179" s="4"/>
      <c r="N179" s="4"/>
      <c r="O179" s="4"/>
      <c r="P179" s="4">
        <f t="shared" si="27"/>
        <v>0</v>
      </c>
      <c r="S179" s="78">
        <f t="shared" si="23"/>
        <v>24673.40157073204</v>
      </c>
      <c r="T179" s="4">
        <f>+IF(SUM($T$41:T178)&gt;=$D$10,0,IF($D$14="Variable",$D$10/$D$25,0))</f>
        <v>0</v>
      </c>
    </row>
    <row r="180" spans="1:20" ht="15" outlineLevel="1">
      <c r="A180" s="4"/>
      <c r="B180" s="34" t="str">
        <f t="shared" si="24"/>
        <v>NA</v>
      </c>
      <c r="C180" s="4">
        <f t="shared" si="28"/>
        <v>-3.965396899729967E-10</v>
      </c>
      <c r="D180" s="4">
        <f t="shared" si="29"/>
        <v>0</v>
      </c>
      <c r="E180" s="4">
        <f t="shared" si="30"/>
        <v>0</v>
      </c>
      <c r="F180" s="4">
        <f t="shared" si="25"/>
        <v>0</v>
      </c>
      <c r="G180" s="38">
        <f t="shared" si="26"/>
        <v>0</v>
      </c>
      <c r="H180" s="4">
        <f>IF($D$19=Tablas!$I$6,0,IF(J179&lt;=0.49,0,IF($D$17="No",0,IF($D$19=Tablas!$I$5,0.49,IF('2. Deuda'!$D$13=Tablas!$B$6,Tablas!AD153,IF('2. Deuda'!$D$13=Tablas!$B$7,Tablas!AE153,IF('2. Deuda'!$D$13=Tablas!$B$8,Tablas!AF153,Tablas!AG153))))*$D$18*C180)))</f>
        <v>0</v>
      </c>
      <c r="I180" s="4"/>
      <c r="J180" s="4">
        <f t="shared" si="31"/>
        <v>-3.965396899729967E-10</v>
      </c>
      <c r="K180" s="4"/>
      <c r="L180" s="4"/>
      <c r="M180" s="4"/>
      <c r="N180" s="4"/>
      <c r="O180" s="4"/>
      <c r="P180" s="4">
        <f t="shared" si="27"/>
        <v>0</v>
      </c>
      <c r="S180" s="78">
        <f t="shared" si="23"/>
        <v>24673.40157073204</v>
      </c>
      <c r="T180" s="4">
        <f>+IF(SUM($T$41:T179)&gt;=$D$10,0,IF($D$14="Variable",$D$10/$D$25,0))</f>
        <v>0</v>
      </c>
    </row>
    <row r="181" spans="1:20" ht="15" outlineLevel="1">
      <c r="A181" s="4"/>
      <c r="B181" s="34" t="str">
        <f t="shared" si="24"/>
        <v>NA</v>
      </c>
      <c r="C181" s="4">
        <f t="shared" si="28"/>
        <v>-3.965396899729967E-10</v>
      </c>
      <c r="D181" s="4">
        <f t="shared" si="29"/>
        <v>0</v>
      </c>
      <c r="E181" s="4">
        <f t="shared" si="30"/>
        <v>0</v>
      </c>
      <c r="F181" s="4">
        <f t="shared" si="25"/>
        <v>0</v>
      </c>
      <c r="G181" s="38">
        <f t="shared" si="26"/>
        <v>0</v>
      </c>
      <c r="H181" s="4">
        <f>IF($D$19=Tablas!$I$6,0,IF(J180&lt;=0.49,0,IF($D$17="No",0,IF($D$19=Tablas!$I$5,0.49,IF('2. Deuda'!$D$13=Tablas!$B$6,Tablas!AD154,IF('2. Deuda'!$D$13=Tablas!$B$7,Tablas!AE154,IF('2. Deuda'!$D$13=Tablas!$B$8,Tablas!AF154,Tablas!AG154))))*$D$18*C181)))</f>
        <v>0</v>
      </c>
      <c r="I181" s="4"/>
      <c r="J181" s="4">
        <f t="shared" si="31"/>
        <v>-3.965396899729967E-10</v>
      </c>
      <c r="K181" s="4"/>
      <c r="L181" s="4"/>
      <c r="M181" s="4"/>
      <c r="N181" s="4"/>
      <c r="O181" s="4"/>
      <c r="P181" s="4">
        <f t="shared" si="27"/>
        <v>0</v>
      </c>
      <c r="S181" s="78">
        <f t="shared" si="23"/>
        <v>24673.40157073204</v>
      </c>
      <c r="T181" s="4">
        <f>+IF(SUM($T$41:T180)&gt;=$D$10,0,IF($D$14="Variable",$D$10/$D$25,0))</f>
        <v>0</v>
      </c>
    </row>
    <row r="182" spans="1:20" ht="15" outlineLevel="1">
      <c r="A182" s="4"/>
      <c r="B182" s="34" t="str">
        <f t="shared" si="24"/>
        <v>NA</v>
      </c>
      <c r="C182" s="4">
        <f t="shared" si="28"/>
        <v>-3.965396899729967E-10</v>
      </c>
      <c r="D182" s="4">
        <f t="shared" si="29"/>
        <v>0</v>
      </c>
      <c r="E182" s="4">
        <f t="shared" si="30"/>
        <v>0</v>
      </c>
      <c r="F182" s="4">
        <f t="shared" si="25"/>
        <v>0</v>
      </c>
      <c r="G182" s="38">
        <f t="shared" si="26"/>
        <v>0</v>
      </c>
      <c r="H182" s="4">
        <f>IF($D$19=Tablas!$I$6,0,IF(J181&lt;=0.49,0,IF($D$17="No",0,IF($D$19=Tablas!$I$5,0.49,IF('2. Deuda'!$D$13=Tablas!$B$6,Tablas!AD155,IF('2. Deuda'!$D$13=Tablas!$B$7,Tablas!AE155,IF('2. Deuda'!$D$13=Tablas!$B$8,Tablas!AF155,Tablas!AG155))))*$D$18*C182)))</f>
        <v>0</v>
      </c>
      <c r="I182" s="4"/>
      <c r="J182" s="4">
        <f t="shared" si="31"/>
        <v>-3.965396899729967E-10</v>
      </c>
      <c r="K182" s="4"/>
      <c r="L182" s="4"/>
      <c r="M182" s="4"/>
      <c r="N182" s="4"/>
      <c r="O182" s="4"/>
      <c r="P182" s="4">
        <f t="shared" si="27"/>
        <v>0</v>
      </c>
      <c r="S182" s="78">
        <f t="shared" si="23"/>
        <v>24673.40157073204</v>
      </c>
      <c r="T182" s="4">
        <f>+IF(SUM($T$41:T181)&gt;=$D$10,0,IF($D$14="Variable",$D$10/$D$25,0))</f>
        <v>0</v>
      </c>
    </row>
    <row r="183" spans="1:20" ht="15" outlineLevel="1">
      <c r="A183" s="4"/>
      <c r="B183" s="34" t="str">
        <f t="shared" si="24"/>
        <v>NA</v>
      </c>
      <c r="C183" s="4">
        <f t="shared" si="28"/>
        <v>-3.965396899729967E-10</v>
      </c>
      <c r="D183" s="4">
        <f t="shared" si="29"/>
        <v>0</v>
      </c>
      <c r="E183" s="4">
        <f t="shared" si="30"/>
        <v>0</v>
      </c>
      <c r="F183" s="4">
        <f t="shared" si="25"/>
        <v>0</v>
      </c>
      <c r="G183" s="38">
        <f t="shared" si="26"/>
        <v>0</v>
      </c>
      <c r="H183" s="4">
        <f>IF($D$19=Tablas!$I$6,0,IF(J182&lt;=0.49,0,IF($D$17="No",0,IF($D$19=Tablas!$I$5,0.49,IF('2. Deuda'!$D$13=Tablas!$B$6,Tablas!AD156,IF('2. Deuda'!$D$13=Tablas!$B$7,Tablas!AE156,IF('2. Deuda'!$D$13=Tablas!$B$8,Tablas!AF156,Tablas!AG156))))*$D$18*C183)))</f>
        <v>0</v>
      </c>
      <c r="I183" s="4"/>
      <c r="J183" s="4">
        <f t="shared" si="31"/>
        <v>-3.965396899729967E-10</v>
      </c>
      <c r="K183" s="4"/>
      <c r="L183" s="4"/>
      <c r="M183" s="4"/>
      <c r="N183" s="4"/>
      <c r="O183" s="4"/>
      <c r="P183" s="4">
        <f t="shared" si="27"/>
        <v>0</v>
      </c>
      <c r="S183" s="78">
        <f t="shared" si="23"/>
        <v>24673.40157073204</v>
      </c>
      <c r="T183" s="4">
        <f>+IF(SUM($T$41:T182)&gt;=$D$10,0,IF($D$14="Variable",$D$10/$D$25,0))</f>
        <v>0</v>
      </c>
    </row>
    <row r="184" spans="1:20" ht="15" outlineLevel="1">
      <c r="A184" s="4"/>
      <c r="B184" s="34" t="str">
        <f t="shared" si="24"/>
        <v>NA</v>
      </c>
      <c r="C184" s="4">
        <f t="shared" si="28"/>
        <v>-3.965396899729967E-10</v>
      </c>
      <c r="D184" s="4">
        <f t="shared" si="29"/>
        <v>0</v>
      </c>
      <c r="E184" s="4">
        <f t="shared" si="30"/>
        <v>0</v>
      </c>
      <c r="F184" s="4">
        <f t="shared" si="25"/>
        <v>0</v>
      </c>
      <c r="G184" s="38">
        <f t="shared" si="26"/>
        <v>0</v>
      </c>
      <c r="H184" s="4">
        <f>IF($D$19=Tablas!$I$6,0,IF(J183&lt;=0.49,0,IF($D$17="No",0,IF($D$19=Tablas!$I$5,0.49,IF('2. Deuda'!$D$13=Tablas!$B$6,Tablas!AD157,IF('2. Deuda'!$D$13=Tablas!$B$7,Tablas!AE157,IF('2. Deuda'!$D$13=Tablas!$B$8,Tablas!AF157,Tablas!AG157))))*$D$18*C184)))</f>
        <v>0</v>
      </c>
      <c r="I184" s="4"/>
      <c r="J184" s="4">
        <f t="shared" si="31"/>
        <v>-3.965396899729967E-10</v>
      </c>
      <c r="K184" s="4"/>
      <c r="L184" s="4"/>
      <c r="M184" s="4"/>
      <c r="N184" s="4"/>
      <c r="O184" s="4"/>
      <c r="P184" s="4">
        <f t="shared" si="27"/>
        <v>0</v>
      </c>
      <c r="S184" s="78">
        <f t="shared" si="23"/>
        <v>24673.40157073204</v>
      </c>
      <c r="T184" s="4">
        <f>+IF(SUM($T$41:T183)&gt;=$D$10,0,IF($D$14="Variable",$D$10/$D$25,0))</f>
        <v>0</v>
      </c>
    </row>
    <row r="185" spans="1:20" ht="15" outlineLevel="1">
      <c r="A185" s="4"/>
      <c r="B185" s="34" t="str">
        <f t="shared" si="24"/>
        <v>NA</v>
      </c>
      <c r="C185" s="4">
        <f t="shared" si="28"/>
        <v>-3.965396899729967E-10</v>
      </c>
      <c r="D185" s="4">
        <f t="shared" si="29"/>
        <v>0</v>
      </c>
      <c r="E185" s="4">
        <f t="shared" si="30"/>
        <v>0</v>
      </c>
      <c r="F185" s="4">
        <f t="shared" si="25"/>
        <v>0</v>
      </c>
      <c r="G185" s="38">
        <f t="shared" si="26"/>
        <v>0</v>
      </c>
      <c r="H185" s="4">
        <f>IF($D$19=Tablas!$I$6,0,IF(J184&lt;=0.49,0,IF($D$17="No",0,IF($D$19=Tablas!$I$5,0.49,IF('2. Deuda'!$D$13=Tablas!$B$6,Tablas!AD158,IF('2. Deuda'!$D$13=Tablas!$B$7,Tablas!AE158,IF('2. Deuda'!$D$13=Tablas!$B$8,Tablas!AF158,Tablas!AG158))))*$D$18*C185)))</f>
        <v>0</v>
      </c>
      <c r="I185" s="4"/>
      <c r="J185" s="4">
        <f t="shared" si="31"/>
        <v>-3.965396899729967E-10</v>
      </c>
      <c r="K185" s="4"/>
      <c r="L185" s="4"/>
      <c r="M185" s="4"/>
      <c r="N185" s="4"/>
      <c r="O185" s="4"/>
      <c r="P185" s="4">
        <f t="shared" si="27"/>
        <v>0</v>
      </c>
      <c r="S185" s="78">
        <f t="shared" si="23"/>
        <v>24673.40157073204</v>
      </c>
      <c r="T185" s="4">
        <f>+IF(SUM($T$41:T184)&gt;=$D$10,0,IF($D$14="Variable",$D$10/$D$25,0))</f>
        <v>0</v>
      </c>
    </row>
    <row r="186" spans="1:20" ht="15" outlineLevel="1">
      <c r="A186" s="4"/>
      <c r="B186" s="34" t="str">
        <f t="shared" si="24"/>
        <v>NA</v>
      </c>
      <c r="C186" s="4">
        <f t="shared" si="28"/>
        <v>-3.965396899729967E-10</v>
      </c>
      <c r="D186" s="4">
        <f t="shared" si="29"/>
        <v>0</v>
      </c>
      <c r="E186" s="4">
        <f t="shared" si="30"/>
        <v>0</v>
      </c>
      <c r="F186" s="4">
        <f t="shared" si="25"/>
        <v>0</v>
      </c>
      <c r="G186" s="38">
        <f t="shared" si="26"/>
        <v>0</v>
      </c>
      <c r="H186" s="4">
        <f>IF($D$19=Tablas!$I$6,0,IF(J185&lt;=0.49,0,IF($D$17="No",0,IF($D$19=Tablas!$I$5,0.49,IF('2. Deuda'!$D$13=Tablas!$B$6,Tablas!AD159,IF('2. Deuda'!$D$13=Tablas!$B$7,Tablas!AE159,IF('2. Deuda'!$D$13=Tablas!$B$8,Tablas!AF159,Tablas!AG159))))*$D$18*C186)))</f>
        <v>0</v>
      </c>
      <c r="I186" s="4"/>
      <c r="J186" s="4">
        <f t="shared" si="31"/>
        <v>-3.965396899729967E-10</v>
      </c>
      <c r="K186" s="4"/>
      <c r="L186" s="4"/>
      <c r="M186" s="4"/>
      <c r="N186" s="4"/>
      <c r="O186" s="4"/>
      <c r="P186" s="4">
        <f t="shared" si="27"/>
        <v>0</v>
      </c>
      <c r="S186" s="78">
        <f t="shared" si="23"/>
        <v>24673.40157073204</v>
      </c>
      <c r="T186" s="4">
        <f>+IF(SUM($T$41:T185)&gt;=$D$10,0,IF($D$14="Variable",$D$10/$D$25,0))</f>
        <v>0</v>
      </c>
    </row>
    <row r="187" spans="1:20" ht="15" outlineLevel="1">
      <c r="A187" s="4"/>
      <c r="B187" s="34" t="str">
        <f t="shared" si="24"/>
        <v>NA</v>
      </c>
      <c r="C187" s="4">
        <f t="shared" si="28"/>
        <v>-3.965396899729967E-10</v>
      </c>
      <c r="D187" s="4">
        <f t="shared" si="29"/>
        <v>0</v>
      </c>
      <c r="E187" s="4">
        <f t="shared" si="30"/>
        <v>0</v>
      </c>
      <c r="F187" s="4">
        <f t="shared" si="25"/>
        <v>0</v>
      </c>
      <c r="G187" s="38">
        <f t="shared" si="26"/>
        <v>0</v>
      </c>
      <c r="H187" s="4">
        <f>IF($D$19=Tablas!$I$6,0,IF(J186&lt;=0.49,0,IF($D$17="No",0,IF($D$19=Tablas!$I$5,0.49,IF('2. Deuda'!$D$13=Tablas!$B$6,Tablas!AD160,IF('2. Deuda'!$D$13=Tablas!$B$7,Tablas!AE160,IF('2. Deuda'!$D$13=Tablas!$B$8,Tablas!AF160,Tablas!AG160))))*$D$18*C187)))</f>
        <v>0</v>
      </c>
      <c r="I187" s="4"/>
      <c r="J187" s="4">
        <f t="shared" si="31"/>
        <v>-3.965396899729967E-10</v>
      </c>
      <c r="K187" s="4"/>
      <c r="L187" s="4"/>
      <c r="M187" s="4"/>
      <c r="N187" s="4"/>
      <c r="O187" s="4"/>
      <c r="P187" s="4">
        <f t="shared" si="27"/>
        <v>0</v>
      </c>
      <c r="S187" s="78">
        <f t="shared" si="23"/>
        <v>24673.40157073204</v>
      </c>
      <c r="T187" s="4">
        <f>+IF(SUM($T$41:T186)&gt;=$D$10,0,IF($D$14="Variable",$D$10/$D$25,0))</f>
        <v>0</v>
      </c>
    </row>
    <row r="188" spans="1:20" ht="15" outlineLevel="1">
      <c r="A188" s="4"/>
      <c r="B188" s="34" t="str">
        <f t="shared" si="24"/>
        <v>NA</v>
      </c>
      <c r="C188" s="4">
        <f t="shared" si="28"/>
        <v>-3.965396899729967E-10</v>
      </c>
      <c r="D188" s="4">
        <f t="shared" si="29"/>
        <v>0</v>
      </c>
      <c r="E188" s="4">
        <f t="shared" si="30"/>
        <v>0</v>
      </c>
      <c r="F188" s="4">
        <f t="shared" si="25"/>
        <v>0</v>
      </c>
      <c r="G188" s="38">
        <f t="shared" si="26"/>
        <v>0</v>
      </c>
      <c r="H188" s="4">
        <f>IF($D$19=Tablas!$I$6,0,IF(J187&lt;=0.49,0,IF($D$17="No",0,IF($D$19=Tablas!$I$5,0.49,IF('2. Deuda'!$D$13=Tablas!$B$6,Tablas!AD161,IF('2. Deuda'!$D$13=Tablas!$B$7,Tablas!AE161,IF('2. Deuda'!$D$13=Tablas!$B$8,Tablas!AF161,Tablas!AG161))))*$D$18*C188)))</f>
        <v>0</v>
      </c>
      <c r="I188" s="4"/>
      <c r="J188" s="4">
        <f t="shared" si="31"/>
        <v>-3.965396899729967E-10</v>
      </c>
      <c r="K188" s="4"/>
      <c r="L188" s="4"/>
      <c r="M188" s="4"/>
      <c r="N188" s="4"/>
      <c r="O188" s="4"/>
      <c r="P188" s="4">
        <f t="shared" si="27"/>
        <v>0</v>
      </c>
      <c r="S188" s="78">
        <f t="shared" si="23"/>
        <v>24673.40157073204</v>
      </c>
      <c r="T188" s="4">
        <f>+IF(SUM($T$41:T187)&gt;=$D$10,0,IF($D$14="Variable",$D$10/$D$25,0))</f>
        <v>0</v>
      </c>
    </row>
    <row r="189" spans="1:20" ht="15" outlineLevel="1">
      <c r="A189" s="4"/>
      <c r="B189" s="34" t="str">
        <f t="shared" si="24"/>
        <v>NA</v>
      </c>
      <c r="C189" s="4">
        <f t="shared" si="28"/>
        <v>-3.965396899729967E-10</v>
      </c>
      <c r="D189" s="4">
        <f t="shared" si="29"/>
        <v>0</v>
      </c>
      <c r="E189" s="4">
        <f t="shared" si="30"/>
        <v>0</v>
      </c>
      <c r="F189" s="4">
        <f t="shared" si="25"/>
        <v>0</v>
      </c>
      <c r="G189" s="38">
        <f t="shared" si="26"/>
        <v>0</v>
      </c>
      <c r="H189" s="4">
        <f>IF($D$19=Tablas!$I$6,0,IF(J188&lt;=0.49,0,IF($D$17="No",0,IF($D$19=Tablas!$I$5,0.49,IF('2. Deuda'!$D$13=Tablas!$B$6,Tablas!AD162,IF('2. Deuda'!$D$13=Tablas!$B$7,Tablas!AE162,IF('2. Deuda'!$D$13=Tablas!$B$8,Tablas!AF162,Tablas!AG162))))*$D$18*C189)))</f>
        <v>0</v>
      </c>
      <c r="I189" s="4"/>
      <c r="J189" s="4">
        <f t="shared" si="31"/>
        <v>-3.965396899729967E-10</v>
      </c>
      <c r="K189" s="4"/>
      <c r="L189" s="4"/>
      <c r="M189" s="4"/>
      <c r="N189" s="4"/>
      <c r="O189" s="4"/>
      <c r="P189" s="4">
        <f t="shared" si="27"/>
        <v>0</v>
      </c>
      <c r="S189" s="78">
        <f t="shared" si="23"/>
        <v>24673.40157073204</v>
      </c>
      <c r="T189" s="4">
        <f>+IF(SUM($T$41:T188)&gt;=$D$10,0,IF($D$14="Variable",$D$10/$D$25,0))</f>
        <v>0</v>
      </c>
    </row>
    <row r="190" spans="1:20" ht="15" outlineLevel="1">
      <c r="A190" s="4"/>
      <c r="B190" s="34" t="str">
        <f t="shared" si="24"/>
        <v>NA</v>
      </c>
      <c r="C190" s="4">
        <f t="shared" si="28"/>
        <v>-3.965396899729967E-10</v>
      </c>
      <c r="D190" s="4">
        <f t="shared" si="29"/>
        <v>0</v>
      </c>
      <c r="E190" s="4">
        <f t="shared" si="30"/>
        <v>0</v>
      </c>
      <c r="F190" s="4">
        <f t="shared" si="25"/>
        <v>0</v>
      </c>
      <c r="G190" s="38">
        <f t="shared" si="26"/>
        <v>0</v>
      </c>
      <c r="H190" s="4">
        <f>IF($D$19=Tablas!$I$6,0,IF(J189&lt;=0.49,0,IF($D$17="No",0,IF($D$19=Tablas!$I$5,0.49,IF('2. Deuda'!$D$13=Tablas!$B$6,Tablas!AD163,IF('2. Deuda'!$D$13=Tablas!$B$7,Tablas!AE163,IF('2. Deuda'!$D$13=Tablas!$B$8,Tablas!AF163,Tablas!AG163))))*$D$18*C190)))</f>
        <v>0</v>
      </c>
      <c r="I190" s="4"/>
      <c r="J190" s="4">
        <f t="shared" si="31"/>
        <v>-3.965396899729967E-10</v>
      </c>
      <c r="K190" s="4"/>
      <c r="L190" s="4"/>
      <c r="M190" s="4"/>
      <c r="N190" s="4"/>
      <c r="O190" s="4"/>
      <c r="P190" s="4">
        <f t="shared" si="27"/>
        <v>0</v>
      </c>
      <c r="S190" s="78">
        <f t="shared" si="23"/>
        <v>24673.40157073204</v>
      </c>
      <c r="T190" s="4">
        <f>+IF(SUM($T$41:T189)&gt;=$D$10,0,IF($D$14="Variable",$D$10/$D$25,0))</f>
        <v>0</v>
      </c>
    </row>
    <row r="191" spans="1:20" ht="15" outlineLevel="1">
      <c r="A191" s="4"/>
      <c r="B191" s="34" t="str">
        <f t="shared" si="24"/>
        <v>NA</v>
      </c>
      <c r="C191" s="4">
        <f t="shared" si="28"/>
        <v>-3.965396899729967E-10</v>
      </c>
      <c r="D191" s="4">
        <f t="shared" si="29"/>
        <v>0</v>
      </c>
      <c r="E191" s="4">
        <f t="shared" si="30"/>
        <v>0</v>
      </c>
      <c r="F191" s="4">
        <f t="shared" si="25"/>
        <v>0</v>
      </c>
      <c r="G191" s="38">
        <f t="shared" si="26"/>
        <v>0</v>
      </c>
      <c r="H191" s="4">
        <f>IF($D$19=Tablas!$I$6,0,IF(J190&lt;=0.49,0,IF($D$17="No",0,IF($D$19=Tablas!$I$5,0.49,IF('2. Deuda'!$D$13=Tablas!$B$6,Tablas!AD164,IF('2. Deuda'!$D$13=Tablas!$B$7,Tablas!AE164,IF('2. Deuda'!$D$13=Tablas!$B$8,Tablas!AF164,Tablas!AG164))))*$D$18*C191)))</f>
        <v>0</v>
      </c>
      <c r="I191" s="4"/>
      <c r="J191" s="4">
        <f t="shared" si="31"/>
        <v>-3.965396899729967E-10</v>
      </c>
      <c r="K191" s="4"/>
      <c r="L191" s="4"/>
      <c r="M191" s="4"/>
      <c r="N191" s="4"/>
      <c r="O191" s="4"/>
      <c r="P191" s="4">
        <f t="shared" si="27"/>
        <v>0</v>
      </c>
      <c r="S191" s="78">
        <f t="shared" si="23"/>
        <v>24673.40157073204</v>
      </c>
      <c r="T191" s="4">
        <f>+IF(SUM($T$41:T190)&gt;=$D$10,0,IF($D$14="Variable",$D$10/$D$25,0))</f>
        <v>0</v>
      </c>
    </row>
    <row r="192" spans="1:20" ht="15" outlineLevel="1">
      <c r="A192" s="4"/>
      <c r="B192" s="34" t="str">
        <f t="shared" si="24"/>
        <v>NA</v>
      </c>
      <c r="C192" s="4">
        <f t="shared" si="28"/>
        <v>-3.965396899729967E-10</v>
      </c>
      <c r="D192" s="4">
        <f t="shared" si="29"/>
        <v>0</v>
      </c>
      <c r="E192" s="4">
        <f t="shared" si="30"/>
        <v>0</v>
      </c>
      <c r="F192" s="4">
        <f t="shared" si="25"/>
        <v>0</v>
      </c>
      <c r="G192" s="38">
        <f t="shared" si="26"/>
        <v>0</v>
      </c>
      <c r="H192" s="4">
        <f>IF($D$19=Tablas!$I$6,0,IF(J191&lt;=0.49,0,IF($D$17="No",0,IF($D$19=Tablas!$I$5,0.49,IF('2. Deuda'!$D$13=Tablas!$B$6,Tablas!AD165,IF('2. Deuda'!$D$13=Tablas!$B$7,Tablas!AE165,IF('2. Deuda'!$D$13=Tablas!$B$8,Tablas!AF165,Tablas!AG165))))*$D$18*C192)))</f>
        <v>0</v>
      </c>
      <c r="I192" s="4"/>
      <c r="J192" s="4">
        <f t="shared" si="31"/>
        <v>-3.965396899729967E-10</v>
      </c>
      <c r="K192" s="4"/>
      <c r="L192" s="4"/>
      <c r="M192" s="4"/>
      <c r="N192" s="4"/>
      <c r="O192" s="4"/>
      <c r="P192" s="4">
        <f t="shared" si="27"/>
        <v>0</v>
      </c>
      <c r="S192" s="78">
        <f t="shared" si="23"/>
        <v>24673.40157073204</v>
      </c>
      <c r="T192" s="4">
        <f>+IF(SUM($T$41:T191)&gt;=$D$10,0,IF($D$14="Variable",$D$10/$D$25,0))</f>
        <v>0</v>
      </c>
    </row>
    <row r="193" spans="1:20" ht="15" outlineLevel="1">
      <c r="A193" s="4"/>
      <c r="B193" s="34" t="str">
        <f t="shared" si="24"/>
        <v>NA</v>
      </c>
      <c r="C193" s="4">
        <f t="shared" si="28"/>
        <v>-3.965396899729967E-10</v>
      </c>
      <c r="D193" s="4">
        <f t="shared" si="29"/>
        <v>0</v>
      </c>
      <c r="E193" s="4">
        <f t="shared" si="30"/>
        <v>0</v>
      </c>
      <c r="F193" s="4">
        <f t="shared" si="25"/>
        <v>0</v>
      </c>
      <c r="G193" s="38">
        <f t="shared" si="26"/>
        <v>0</v>
      </c>
      <c r="H193" s="4">
        <f>IF($D$19=Tablas!$I$6,0,IF(J192&lt;=0.49,0,IF($D$17="No",0,IF($D$19=Tablas!$I$5,0.49,IF('2. Deuda'!$D$13=Tablas!$B$6,Tablas!AD166,IF('2. Deuda'!$D$13=Tablas!$B$7,Tablas!AE166,IF('2. Deuda'!$D$13=Tablas!$B$8,Tablas!AF166,Tablas!AG166))))*$D$18*C193)))</f>
        <v>0</v>
      </c>
      <c r="I193" s="4"/>
      <c r="J193" s="4">
        <f t="shared" si="31"/>
        <v>-3.965396899729967E-10</v>
      </c>
      <c r="K193" s="4"/>
      <c r="L193" s="4"/>
      <c r="M193" s="4"/>
      <c r="N193" s="4"/>
      <c r="O193" s="4"/>
      <c r="P193" s="4">
        <f t="shared" si="27"/>
        <v>0</v>
      </c>
      <c r="S193" s="78">
        <f t="shared" si="23"/>
        <v>24673.40157073204</v>
      </c>
      <c r="T193" s="4">
        <f>+IF(SUM($T$41:T192)&gt;=$D$10,0,IF($D$14="Variable",$D$10/$D$25,0))</f>
        <v>0</v>
      </c>
    </row>
    <row r="194" spans="1:20" ht="15" outlineLevel="1">
      <c r="A194" s="4"/>
      <c r="B194" s="34" t="str">
        <f t="shared" si="24"/>
        <v>NA</v>
      </c>
      <c r="C194" s="4">
        <f t="shared" si="28"/>
        <v>-3.965396899729967E-10</v>
      </c>
      <c r="D194" s="4">
        <f t="shared" si="29"/>
        <v>0</v>
      </c>
      <c r="E194" s="4">
        <f t="shared" si="30"/>
        <v>0</v>
      </c>
      <c r="F194" s="4">
        <f t="shared" si="25"/>
        <v>0</v>
      </c>
      <c r="G194" s="38">
        <f t="shared" si="26"/>
        <v>0</v>
      </c>
      <c r="H194" s="4">
        <f>IF($D$19=Tablas!$I$6,0,IF(J193&lt;=0.49,0,IF($D$17="No",0,IF($D$19=Tablas!$I$5,0.49,IF('2. Deuda'!$D$13=Tablas!$B$6,Tablas!AD167,IF('2. Deuda'!$D$13=Tablas!$B$7,Tablas!AE167,IF('2. Deuda'!$D$13=Tablas!$B$8,Tablas!AF167,Tablas!AG167))))*$D$18*C194)))</f>
        <v>0</v>
      </c>
      <c r="I194" s="4"/>
      <c r="J194" s="4">
        <f t="shared" si="31"/>
        <v>-3.965396899729967E-10</v>
      </c>
      <c r="K194" s="4"/>
      <c r="L194" s="4"/>
      <c r="M194" s="4"/>
      <c r="N194" s="4"/>
      <c r="O194" s="4"/>
      <c r="P194" s="4">
        <f t="shared" si="27"/>
        <v>0</v>
      </c>
      <c r="S194" s="78">
        <f t="shared" si="23"/>
        <v>24673.40157073204</v>
      </c>
      <c r="T194" s="4">
        <f>+IF(SUM($T$41:T193)&gt;=$D$10,0,IF($D$14="Variable",$D$10/$D$25,0))</f>
        <v>0</v>
      </c>
    </row>
    <row r="195" spans="1:20" ht="15" outlineLevel="1">
      <c r="A195" s="4"/>
      <c r="B195" s="34" t="str">
        <f t="shared" si="24"/>
        <v>NA</v>
      </c>
      <c r="C195" s="4">
        <f t="shared" si="28"/>
        <v>-3.965396899729967E-10</v>
      </c>
      <c r="D195" s="4">
        <f t="shared" si="29"/>
        <v>0</v>
      </c>
      <c r="E195" s="4">
        <f t="shared" si="30"/>
        <v>0</v>
      </c>
      <c r="F195" s="4">
        <f t="shared" si="25"/>
        <v>0</v>
      </c>
      <c r="G195" s="38">
        <f t="shared" si="26"/>
        <v>0</v>
      </c>
      <c r="H195" s="4">
        <f>IF($D$19=Tablas!$I$6,0,IF(J194&lt;=0.49,0,IF($D$17="No",0,IF($D$19=Tablas!$I$5,0.49,IF('2. Deuda'!$D$13=Tablas!$B$6,Tablas!AD168,IF('2. Deuda'!$D$13=Tablas!$B$7,Tablas!AE168,IF('2. Deuda'!$D$13=Tablas!$B$8,Tablas!AF168,Tablas!AG168))))*$D$18*C195)))</f>
        <v>0</v>
      </c>
      <c r="I195" s="4"/>
      <c r="J195" s="4">
        <f t="shared" si="31"/>
        <v>-3.965396899729967E-10</v>
      </c>
      <c r="K195" s="4"/>
      <c r="L195" s="4"/>
      <c r="M195" s="4"/>
      <c r="N195" s="4"/>
      <c r="O195" s="4"/>
      <c r="P195" s="4">
        <f t="shared" si="27"/>
        <v>0</v>
      </c>
      <c r="S195" s="78">
        <f t="shared" si="23"/>
        <v>24673.40157073204</v>
      </c>
      <c r="T195" s="4">
        <f>+IF(SUM($T$41:T194)&gt;=$D$10,0,IF($D$14="Variable",$D$10/$D$25,0))</f>
        <v>0</v>
      </c>
    </row>
    <row r="196" spans="1:20" ht="15" outlineLevel="1">
      <c r="A196" s="4"/>
      <c r="B196" s="34" t="str">
        <f t="shared" si="24"/>
        <v>NA</v>
      </c>
      <c r="C196" s="4">
        <f t="shared" si="28"/>
        <v>-3.965396899729967E-10</v>
      </c>
      <c r="D196" s="4">
        <f t="shared" si="29"/>
        <v>0</v>
      </c>
      <c r="E196" s="4">
        <f t="shared" si="30"/>
        <v>0</v>
      </c>
      <c r="F196" s="4">
        <f t="shared" si="25"/>
        <v>0</v>
      </c>
      <c r="G196" s="38">
        <f t="shared" si="26"/>
        <v>0</v>
      </c>
      <c r="H196" s="4">
        <f>IF($D$19=Tablas!$I$6,0,IF(J195&lt;=0.49,0,IF($D$17="No",0,IF($D$19=Tablas!$I$5,0.49,IF('2. Deuda'!$D$13=Tablas!$B$6,Tablas!AD169,IF('2. Deuda'!$D$13=Tablas!$B$7,Tablas!AE169,IF('2. Deuda'!$D$13=Tablas!$B$8,Tablas!AF169,Tablas!AG169))))*$D$18*C196)))</f>
        <v>0</v>
      </c>
      <c r="I196" s="4"/>
      <c r="J196" s="4">
        <f t="shared" si="31"/>
        <v>-3.965396899729967E-10</v>
      </c>
      <c r="K196" s="4"/>
      <c r="L196" s="4"/>
      <c r="M196" s="4"/>
      <c r="N196" s="4"/>
      <c r="O196" s="4"/>
      <c r="P196" s="4">
        <f t="shared" si="27"/>
        <v>0</v>
      </c>
      <c r="S196" s="78">
        <f t="shared" si="23"/>
        <v>24673.40157073204</v>
      </c>
      <c r="T196" s="4">
        <f>+IF(SUM($T$41:T195)&gt;=$D$10,0,IF($D$14="Variable",$D$10/$D$25,0))</f>
        <v>0</v>
      </c>
    </row>
    <row r="197" spans="1:20" ht="15" outlineLevel="1">
      <c r="A197" s="4"/>
      <c r="B197" s="34" t="str">
        <f t="shared" si="24"/>
        <v>NA</v>
      </c>
      <c r="C197" s="4">
        <f t="shared" si="28"/>
        <v>-3.965396899729967E-10</v>
      </c>
      <c r="D197" s="4">
        <f t="shared" si="29"/>
        <v>0</v>
      </c>
      <c r="E197" s="4">
        <f t="shared" si="30"/>
        <v>0</v>
      </c>
      <c r="F197" s="4">
        <f t="shared" si="25"/>
        <v>0</v>
      </c>
      <c r="G197" s="38">
        <f t="shared" si="26"/>
        <v>0</v>
      </c>
      <c r="H197" s="4">
        <f>IF($D$19=Tablas!$I$6,0,IF(J196&lt;=0.49,0,IF($D$17="No",0,IF($D$19=Tablas!$I$5,0.49,IF('2. Deuda'!$D$13=Tablas!$B$6,Tablas!AD170,IF('2. Deuda'!$D$13=Tablas!$B$7,Tablas!AE170,IF('2. Deuda'!$D$13=Tablas!$B$8,Tablas!AF170,Tablas!AG170))))*$D$18*C197)))</f>
        <v>0</v>
      </c>
      <c r="I197" s="4"/>
      <c r="J197" s="4">
        <f t="shared" si="31"/>
        <v>-3.965396899729967E-10</v>
      </c>
      <c r="K197" s="4"/>
      <c r="L197" s="4"/>
      <c r="M197" s="4"/>
      <c r="N197" s="4"/>
      <c r="O197" s="4"/>
      <c r="P197" s="4">
        <f t="shared" si="27"/>
        <v>0</v>
      </c>
      <c r="S197" s="78">
        <f t="shared" si="23"/>
        <v>24673.40157073204</v>
      </c>
      <c r="T197" s="4">
        <f>+IF(SUM($T$41:T196)&gt;=$D$10,0,IF($D$14="Variable",$D$10/$D$25,0))</f>
        <v>0</v>
      </c>
    </row>
    <row r="198" spans="1:20" ht="15" outlineLevel="1">
      <c r="A198" s="4"/>
      <c r="B198" s="34" t="str">
        <f t="shared" si="24"/>
        <v>NA</v>
      </c>
      <c r="C198" s="4">
        <f t="shared" si="28"/>
        <v>-3.965396899729967E-10</v>
      </c>
      <c r="D198" s="4">
        <f t="shared" si="29"/>
        <v>0</v>
      </c>
      <c r="E198" s="4">
        <f t="shared" si="30"/>
        <v>0</v>
      </c>
      <c r="F198" s="4">
        <f t="shared" si="25"/>
        <v>0</v>
      </c>
      <c r="G198" s="38">
        <f t="shared" si="26"/>
        <v>0</v>
      </c>
      <c r="H198" s="4">
        <f>IF($D$19=Tablas!$I$6,0,IF(J197&lt;=0.49,0,IF($D$17="No",0,IF($D$19=Tablas!$I$5,0.49,IF('2. Deuda'!$D$13=Tablas!$B$6,Tablas!AD171,IF('2. Deuda'!$D$13=Tablas!$B$7,Tablas!AE171,IF('2. Deuda'!$D$13=Tablas!$B$8,Tablas!AF171,Tablas!AG171))))*$D$18*C198)))</f>
        <v>0</v>
      </c>
      <c r="I198" s="4"/>
      <c r="J198" s="4">
        <f t="shared" si="31"/>
        <v>-3.965396899729967E-10</v>
      </c>
      <c r="K198" s="4"/>
      <c r="L198" s="4"/>
      <c r="M198" s="4"/>
      <c r="N198" s="4"/>
      <c r="O198" s="4"/>
      <c r="P198" s="4">
        <f t="shared" si="27"/>
        <v>0</v>
      </c>
      <c r="S198" s="78">
        <f t="shared" si="23"/>
        <v>24673.40157073204</v>
      </c>
      <c r="T198" s="4">
        <f>+IF(SUM($T$41:T197)&gt;=$D$10,0,IF($D$14="Variable",$D$10/$D$25,0))</f>
        <v>0</v>
      </c>
    </row>
    <row r="199" spans="1:20" ht="15" outlineLevel="1">
      <c r="A199" s="4"/>
      <c r="B199" s="34" t="str">
        <f t="shared" si="24"/>
        <v>NA</v>
      </c>
      <c r="C199" s="4">
        <f t="shared" si="28"/>
        <v>-3.965396899729967E-10</v>
      </c>
      <c r="D199" s="4">
        <f t="shared" si="29"/>
        <v>0</v>
      </c>
      <c r="E199" s="4">
        <f t="shared" si="30"/>
        <v>0</v>
      </c>
      <c r="F199" s="4">
        <f t="shared" si="25"/>
        <v>0</v>
      </c>
      <c r="G199" s="38">
        <f t="shared" si="26"/>
        <v>0</v>
      </c>
      <c r="H199" s="4">
        <f>IF($D$19=Tablas!$I$6,0,IF(J198&lt;=0.49,0,IF($D$17="No",0,IF($D$19=Tablas!$I$5,0.49,IF('2. Deuda'!$D$13=Tablas!$B$6,Tablas!AD172,IF('2. Deuda'!$D$13=Tablas!$B$7,Tablas!AE172,IF('2. Deuda'!$D$13=Tablas!$B$8,Tablas!AF172,Tablas!AG172))))*$D$18*C199)))</f>
        <v>0</v>
      </c>
      <c r="I199" s="4"/>
      <c r="J199" s="4">
        <f t="shared" si="31"/>
        <v>-3.965396899729967E-10</v>
      </c>
      <c r="K199" s="4"/>
      <c r="L199" s="4"/>
      <c r="M199" s="4"/>
      <c r="N199" s="4"/>
      <c r="O199" s="4"/>
      <c r="P199" s="4">
        <f t="shared" si="27"/>
        <v>0</v>
      </c>
      <c r="S199" s="78">
        <f t="shared" si="23"/>
        <v>24673.40157073204</v>
      </c>
      <c r="T199" s="4">
        <f>+IF(SUM($T$41:T198)&gt;=$D$10,0,IF($D$14="Variable",$D$10/$D$25,0))</f>
        <v>0</v>
      </c>
    </row>
    <row r="200" spans="1:20" ht="15" outlineLevel="1">
      <c r="A200" s="4"/>
      <c r="B200" s="34" t="str">
        <f t="shared" si="24"/>
        <v>NA</v>
      </c>
      <c r="C200" s="4">
        <f t="shared" si="28"/>
        <v>-3.965396899729967E-10</v>
      </c>
      <c r="D200" s="4">
        <f t="shared" si="29"/>
        <v>0</v>
      </c>
      <c r="E200" s="4">
        <f t="shared" si="30"/>
        <v>0</v>
      </c>
      <c r="F200" s="4">
        <f t="shared" si="25"/>
        <v>0</v>
      </c>
      <c r="G200" s="38">
        <f t="shared" si="26"/>
        <v>0</v>
      </c>
      <c r="H200" s="4">
        <f>IF($D$19=Tablas!$I$6,0,IF(J199&lt;=0.49,0,IF($D$17="No",0,IF($D$19=Tablas!$I$5,0.49,IF('2. Deuda'!$D$13=Tablas!$B$6,Tablas!AD173,IF('2. Deuda'!$D$13=Tablas!$B$7,Tablas!AE173,IF('2. Deuda'!$D$13=Tablas!$B$8,Tablas!AF173,Tablas!AG173))))*$D$18*C200)))</f>
        <v>0</v>
      </c>
      <c r="I200" s="4"/>
      <c r="J200" s="4">
        <f t="shared" si="31"/>
        <v>-3.965396899729967E-10</v>
      </c>
      <c r="K200" s="4"/>
      <c r="L200" s="4"/>
      <c r="M200" s="4"/>
      <c r="N200" s="4"/>
      <c r="O200" s="4"/>
      <c r="P200" s="4">
        <f t="shared" si="27"/>
        <v>0</v>
      </c>
      <c r="S200" s="78">
        <f t="shared" si="23"/>
        <v>24673.40157073204</v>
      </c>
      <c r="T200" s="4">
        <f>+IF(SUM($T$41:T199)&gt;=$D$10,0,IF($D$14="Variable",$D$10/$D$25,0))</f>
        <v>0</v>
      </c>
    </row>
    <row r="201" spans="1:20" ht="15" outlineLevel="1">
      <c r="A201" s="4"/>
      <c r="B201" s="34" t="str">
        <f t="shared" si="24"/>
        <v>NA</v>
      </c>
      <c r="C201" s="4">
        <f t="shared" si="28"/>
        <v>-3.965396899729967E-10</v>
      </c>
      <c r="D201" s="4">
        <f t="shared" si="29"/>
        <v>0</v>
      </c>
      <c r="E201" s="4">
        <f t="shared" si="30"/>
        <v>0</v>
      </c>
      <c r="F201" s="4">
        <f t="shared" si="25"/>
        <v>0</v>
      </c>
      <c r="G201" s="38">
        <f t="shared" si="26"/>
        <v>0</v>
      </c>
      <c r="H201" s="4">
        <f>IF($D$19=Tablas!$I$6,0,IF(J200&lt;=0.49,0,IF($D$17="No",0,IF($D$19=Tablas!$I$5,0.49,IF('2. Deuda'!$D$13=Tablas!$B$6,Tablas!AD174,IF('2. Deuda'!$D$13=Tablas!$B$7,Tablas!AE174,IF('2. Deuda'!$D$13=Tablas!$B$8,Tablas!AF174,Tablas!AG174))))*$D$18*C201)))</f>
        <v>0</v>
      </c>
      <c r="I201" s="4"/>
      <c r="J201" s="4">
        <f t="shared" si="31"/>
        <v>-3.965396899729967E-10</v>
      </c>
      <c r="K201" s="4"/>
      <c r="L201" s="4"/>
      <c r="M201" s="4"/>
      <c r="N201" s="4"/>
      <c r="O201" s="4"/>
      <c r="P201" s="4">
        <f t="shared" si="27"/>
        <v>0</v>
      </c>
      <c r="S201" s="78">
        <f t="shared" si="23"/>
        <v>24673.40157073204</v>
      </c>
      <c r="T201" s="4">
        <f>+IF(SUM($T$41:T200)&gt;=$D$10,0,IF($D$14="Variable",$D$10/$D$25,0))</f>
        <v>0</v>
      </c>
    </row>
    <row r="202" spans="1:20" ht="15" outlineLevel="1">
      <c r="A202" s="4"/>
      <c r="B202" s="34" t="str">
        <f t="shared" si="24"/>
        <v>NA</v>
      </c>
      <c r="C202" s="4">
        <f t="shared" si="28"/>
        <v>-3.965396899729967E-10</v>
      </c>
      <c r="D202" s="4">
        <f t="shared" si="29"/>
        <v>0</v>
      </c>
      <c r="E202" s="4">
        <f t="shared" si="30"/>
        <v>0</v>
      </c>
      <c r="F202" s="4">
        <f t="shared" si="25"/>
        <v>0</v>
      </c>
      <c r="G202" s="38">
        <f t="shared" si="26"/>
        <v>0</v>
      </c>
      <c r="H202" s="4">
        <f>IF($D$19=Tablas!$I$6,0,IF(J201&lt;=0.49,0,IF($D$17="No",0,IF($D$19=Tablas!$I$5,0.49,IF('2. Deuda'!$D$13=Tablas!$B$6,Tablas!AD175,IF('2. Deuda'!$D$13=Tablas!$B$7,Tablas!AE175,IF('2. Deuda'!$D$13=Tablas!$B$8,Tablas!AF175,Tablas!AG175))))*$D$18*C202)))</f>
        <v>0</v>
      </c>
      <c r="I202" s="4"/>
      <c r="J202" s="4">
        <f t="shared" si="31"/>
        <v>-3.965396899729967E-10</v>
      </c>
      <c r="K202" s="4"/>
      <c r="L202" s="4"/>
      <c r="M202" s="4"/>
      <c r="N202" s="4"/>
      <c r="O202" s="4"/>
      <c r="P202" s="4">
        <f t="shared" si="27"/>
        <v>0</v>
      </c>
      <c r="S202" s="78">
        <f t="shared" si="23"/>
        <v>24673.40157073204</v>
      </c>
      <c r="T202" s="4">
        <f>+IF(SUM($T$41:T201)&gt;=$D$10,0,IF($D$14="Variable",$D$10/$D$25,0))</f>
        <v>0</v>
      </c>
    </row>
    <row r="203" spans="1:20" ht="15" outlineLevel="1">
      <c r="A203" s="4"/>
      <c r="B203" s="34" t="str">
        <f t="shared" si="24"/>
        <v>NA</v>
      </c>
      <c r="C203" s="4">
        <f t="shared" si="28"/>
        <v>-3.965396899729967E-10</v>
      </c>
      <c r="D203" s="4">
        <f t="shared" si="29"/>
        <v>0</v>
      </c>
      <c r="E203" s="4">
        <f t="shared" si="30"/>
        <v>0</v>
      </c>
      <c r="F203" s="4">
        <f t="shared" si="25"/>
        <v>0</v>
      </c>
      <c r="G203" s="38">
        <f t="shared" si="26"/>
        <v>0</v>
      </c>
      <c r="H203" s="4">
        <f>IF($D$19=Tablas!$I$6,0,IF(J202&lt;=0.49,0,IF($D$17="No",0,IF($D$19=Tablas!$I$5,0.49,IF('2. Deuda'!$D$13=Tablas!$B$6,Tablas!AD176,IF('2. Deuda'!$D$13=Tablas!$B$7,Tablas!AE176,IF('2. Deuda'!$D$13=Tablas!$B$8,Tablas!AF176,Tablas!AG176))))*$D$18*C203)))</f>
        <v>0</v>
      </c>
      <c r="I203" s="4"/>
      <c r="J203" s="4">
        <f t="shared" si="31"/>
        <v>-3.965396899729967E-10</v>
      </c>
      <c r="K203" s="4"/>
      <c r="L203" s="4"/>
      <c r="M203" s="4"/>
      <c r="N203" s="4"/>
      <c r="O203" s="4"/>
      <c r="P203" s="4">
        <f t="shared" si="27"/>
        <v>0</v>
      </c>
      <c r="S203" s="78">
        <f t="shared" si="23"/>
        <v>24673.40157073204</v>
      </c>
      <c r="T203" s="4">
        <f>+IF(SUM($T$41:T202)&gt;=$D$10,0,IF($D$14="Variable",$D$10/$D$25,0))</f>
        <v>0</v>
      </c>
    </row>
    <row r="204" spans="1:20" ht="15" outlineLevel="1">
      <c r="A204" s="4"/>
      <c r="B204" s="34" t="str">
        <f t="shared" si="24"/>
        <v>NA</v>
      </c>
      <c r="C204" s="4">
        <f t="shared" si="28"/>
        <v>-3.965396899729967E-10</v>
      </c>
      <c r="D204" s="4">
        <f t="shared" si="29"/>
        <v>0</v>
      </c>
      <c r="E204" s="4">
        <f t="shared" si="30"/>
        <v>0</v>
      </c>
      <c r="F204" s="4">
        <f t="shared" si="25"/>
        <v>0</v>
      </c>
      <c r="G204" s="38">
        <f t="shared" si="26"/>
        <v>0</v>
      </c>
      <c r="H204" s="4">
        <f>IF($D$19=Tablas!$I$6,0,IF(J203&lt;=0.49,0,IF($D$17="No",0,IF($D$19=Tablas!$I$5,0.49,IF('2. Deuda'!$D$13=Tablas!$B$6,Tablas!AD177,IF('2. Deuda'!$D$13=Tablas!$B$7,Tablas!AE177,IF('2. Deuda'!$D$13=Tablas!$B$8,Tablas!AF177,Tablas!AG177))))*$D$18*C204)))</f>
        <v>0</v>
      </c>
      <c r="I204" s="4"/>
      <c r="J204" s="4">
        <f t="shared" si="31"/>
        <v>-3.965396899729967E-10</v>
      </c>
      <c r="K204" s="4"/>
      <c r="L204" s="4"/>
      <c r="M204" s="4"/>
      <c r="N204" s="4"/>
      <c r="O204" s="4"/>
      <c r="P204" s="4">
        <f t="shared" si="27"/>
        <v>0</v>
      </c>
      <c r="S204" s="78">
        <f t="shared" si="23"/>
        <v>24673.40157073204</v>
      </c>
      <c r="T204" s="4">
        <f>+IF(SUM($T$41:T203)&gt;=$D$10,0,IF($D$14="Variable",$D$10/$D$25,0))</f>
        <v>0</v>
      </c>
    </row>
    <row r="205" spans="1:20" ht="15" outlineLevel="1">
      <c r="A205" s="4"/>
      <c r="B205" s="34" t="str">
        <f t="shared" si="24"/>
        <v>NA</v>
      </c>
      <c r="C205" s="4">
        <f t="shared" si="28"/>
        <v>-3.965396899729967E-10</v>
      </c>
      <c r="D205" s="4">
        <f t="shared" si="29"/>
        <v>0</v>
      </c>
      <c r="E205" s="4">
        <f t="shared" si="30"/>
        <v>0</v>
      </c>
      <c r="F205" s="4">
        <f t="shared" si="25"/>
        <v>0</v>
      </c>
      <c r="G205" s="38">
        <f t="shared" si="26"/>
        <v>0</v>
      </c>
      <c r="H205" s="4">
        <f>IF($D$19=Tablas!$I$6,0,IF(J204&lt;=0.49,0,IF($D$17="No",0,IF($D$19=Tablas!$I$5,0.49,IF('2. Deuda'!$D$13=Tablas!$B$6,Tablas!AD178,IF('2. Deuda'!$D$13=Tablas!$B$7,Tablas!AE178,IF('2. Deuda'!$D$13=Tablas!$B$8,Tablas!AF178,Tablas!AG178))))*$D$18*C205)))</f>
        <v>0</v>
      </c>
      <c r="I205" s="4"/>
      <c r="J205" s="4">
        <f t="shared" si="31"/>
        <v>-3.965396899729967E-10</v>
      </c>
      <c r="K205" s="4"/>
      <c r="L205" s="4"/>
      <c r="M205" s="4"/>
      <c r="N205" s="4"/>
      <c r="O205" s="4"/>
      <c r="P205" s="4">
        <f t="shared" si="27"/>
        <v>0</v>
      </c>
      <c r="S205" s="78">
        <f t="shared" si="23"/>
        <v>24673.40157073204</v>
      </c>
      <c r="T205" s="4">
        <f>+IF(SUM($T$41:T204)&gt;=$D$10,0,IF($D$14="Variable",$D$10/$D$25,0))</f>
        <v>0</v>
      </c>
    </row>
    <row r="206" spans="1:20" ht="15" outlineLevel="1">
      <c r="A206" s="4"/>
      <c r="B206" s="34" t="str">
        <f t="shared" si="24"/>
        <v>NA</v>
      </c>
      <c r="C206" s="4">
        <f t="shared" si="28"/>
        <v>-3.965396899729967E-10</v>
      </c>
      <c r="D206" s="4">
        <f t="shared" si="29"/>
        <v>0</v>
      </c>
      <c r="E206" s="4">
        <f t="shared" si="30"/>
        <v>0</v>
      </c>
      <c r="F206" s="4">
        <f t="shared" si="25"/>
        <v>0</v>
      </c>
      <c r="G206" s="38">
        <f t="shared" si="26"/>
        <v>0</v>
      </c>
      <c r="H206" s="4">
        <f>IF($D$19=Tablas!$I$6,0,IF(J205&lt;=0.49,0,IF($D$17="No",0,IF($D$19=Tablas!$I$5,0.49,IF('2. Deuda'!$D$13=Tablas!$B$6,Tablas!AD179,IF('2. Deuda'!$D$13=Tablas!$B$7,Tablas!AE179,IF('2. Deuda'!$D$13=Tablas!$B$8,Tablas!AF179,Tablas!AG179))))*$D$18*C206)))</f>
        <v>0</v>
      </c>
      <c r="I206" s="4"/>
      <c r="J206" s="4">
        <f t="shared" si="31"/>
        <v>-3.965396899729967E-10</v>
      </c>
      <c r="K206" s="4"/>
      <c r="L206" s="4"/>
      <c r="M206" s="4"/>
      <c r="N206" s="4"/>
      <c r="O206" s="4"/>
      <c r="P206" s="4">
        <f t="shared" si="27"/>
        <v>0</v>
      </c>
      <c r="S206" s="78">
        <f t="shared" si="23"/>
        <v>24673.40157073204</v>
      </c>
      <c r="T206" s="4">
        <f>+IF(SUM($T$41:T205)&gt;=$D$10,0,IF($D$14="Variable",$D$10/$D$25,0))</f>
        <v>0</v>
      </c>
    </row>
    <row r="207" spans="1:20" ht="15" outlineLevel="1">
      <c r="A207" s="4"/>
      <c r="B207" s="34" t="str">
        <f t="shared" si="24"/>
        <v>NA</v>
      </c>
      <c r="C207" s="4">
        <f t="shared" si="28"/>
        <v>-3.965396899729967E-10</v>
      </c>
      <c r="D207" s="4">
        <f t="shared" si="29"/>
        <v>0</v>
      </c>
      <c r="E207" s="4">
        <f t="shared" si="30"/>
        <v>0</v>
      </c>
      <c r="F207" s="4">
        <f t="shared" si="25"/>
        <v>0</v>
      </c>
      <c r="G207" s="38">
        <f t="shared" si="26"/>
        <v>0</v>
      </c>
      <c r="H207" s="4">
        <f>IF($D$19=Tablas!$I$6,0,IF(J206&lt;=0.49,0,IF($D$17="No",0,IF($D$19=Tablas!$I$5,0.49,IF('2. Deuda'!$D$13=Tablas!$B$6,Tablas!AD180,IF('2. Deuda'!$D$13=Tablas!$B$7,Tablas!AE180,IF('2. Deuda'!$D$13=Tablas!$B$8,Tablas!AF180,Tablas!AG180))))*$D$18*C207)))</f>
        <v>0</v>
      </c>
      <c r="I207" s="4"/>
      <c r="J207" s="4">
        <f t="shared" si="31"/>
        <v>-3.965396899729967E-10</v>
      </c>
      <c r="K207" s="4"/>
      <c r="L207" s="4"/>
      <c r="M207" s="4"/>
      <c r="N207" s="4"/>
      <c r="O207" s="4"/>
      <c r="P207" s="4">
        <f t="shared" si="27"/>
        <v>0</v>
      </c>
      <c r="S207" s="78">
        <f t="shared" si="23"/>
        <v>24673.40157073204</v>
      </c>
      <c r="T207" s="4">
        <f>+IF(SUM($T$41:T206)&gt;=$D$10,0,IF($D$14="Variable",$D$10/$D$25,0))</f>
        <v>0</v>
      </c>
    </row>
    <row r="208" spans="1:20" ht="15" outlineLevel="1">
      <c r="A208" s="4"/>
      <c r="B208" s="34" t="str">
        <f t="shared" si="24"/>
        <v>NA</v>
      </c>
      <c r="C208" s="4">
        <f t="shared" si="28"/>
        <v>-3.965396899729967E-10</v>
      </c>
      <c r="D208" s="4">
        <f t="shared" si="29"/>
        <v>0</v>
      </c>
      <c r="E208" s="4">
        <f t="shared" si="30"/>
        <v>0</v>
      </c>
      <c r="F208" s="4">
        <f t="shared" si="25"/>
        <v>0</v>
      </c>
      <c r="G208" s="38">
        <f t="shared" si="26"/>
        <v>0</v>
      </c>
      <c r="H208" s="4">
        <f>IF($D$19=Tablas!$I$6,0,IF(J207&lt;=0.49,0,IF($D$17="No",0,IF($D$19=Tablas!$I$5,0.49,IF('2. Deuda'!$D$13=Tablas!$B$6,Tablas!AD181,IF('2. Deuda'!$D$13=Tablas!$B$7,Tablas!AE181,IF('2. Deuda'!$D$13=Tablas!$B$8,Tablas!AF181,Tablas!AG181))))*$D$18*C208)))</f>
        <v>0</v>
      </c>
      <c r="I208" s="4"/>
      <c r="J208" s="4">
        <f t="shared" si="31"/>
        <v>-3.965396899729967E-10</v>
      </c>
      <c r="K208" s="4"/>
      <c r="L208" s="4"/>
      <c r="M208" s="4"/>
      <c r="N208" s="4"/>
      <c r="O208" s="4"/>
      <c r="P208" s="4">
        <f t="shared" si="27"/>
        <v>0</v>
      </c>
      <c r="S208" s="78">
        <f t="shared" si="23"/>
        <v>24673.40157073204</v>
      </c>
      <c r="T208" s="4">
        <f>+IF(SUM($T$41:T207)&gt;=$D$10,0,IF($D$14="Variable",$D$10/$D$25,0))</f>
        <v>0</v>
      </c>
    </row>
    <row r="209" spans="1:20" ht="15" outlineLevel="1">
      <c r="A209" s="4"/>
      <c r="B209" s="34" t="str">
        <f t="shared" si="24"/>
        <v>NA</v>
      </c>
      <c r="C209" s="4">
        <f t="shared" si="28"/>
        <v>-3.965396899729967E-10</v>
      </c>
      <c r="D209" s="4">
        <f t="shared" si="29"/>
        <v>0</v>
      </c>
      <c r="E209" s="4">
        <f t="shared" si="30"/>
        <v>0</v>
      </c>
      <c r="F209" s="4">
        <f t="shared" si="25"/>
        <v>0</v>
      </c>
      <c r="G209" s="38">
        <f t="shared" si="26"/>
        <v>0</v>
      </c>
      <c r="H209" s="4">
        <f>IF($D$19=Tablas!$I$6,0,IF(J208&lt;=0.49,0,IF($D$17="No",0,IF($D$19=Tablas!$I$5,0.49,IF('2. Deuda'!$D$13=Tablas!$B$6,Tablas!AD182,IF('2. Deuda'!$D$13=Tablas!$B$7,Tablas!AE182,IF('2. Deuda'!$D$13=Tablas!$B$8,Tablas!AF182,Tablas!AG182))))*$D$18*C209)))</f>
        <v>0</v>
      </c>
      <c r="I209" s="4"/>
      <c r="J209" s="4">
        <f t="shared" si="31"/>
        <v>-3.965396899729967E-10</v>
      </c>
      <c r="K209" s="4"/>
      <c r="L209" s="4"/>
      <c r="M209" s="4"/>
      <c r="N209" s="4"/>
      <c r="O209" s="4"/>
      <c r="P209" s="4">
        <f t="shared" si="27"/>
        <v>0</v>
      </c>
      <c r="S209" s="78">
        <f t="shared" si="23"/>
        <v>24673.40157073204</v>
      </c>
      <c r="T209" s="4">
        <f>+IF(SUM($T$41:T208)&gt;=$D$10,0,IF($D$14="Variable",$D$10/$D$25,0))</f>
        <v>0</v>
      </c>
    </row>
    <row r="210" spans="1:20" ht="15" outlineLevel="1">
      <c r="A210" s="4"/>
      <c r="B210" s="34" t="str">
        <f t="shared" si="24"/>
        <v>NA</v>
      </c>
      <c r="C210" s="4">
        <f t="shared" si="28"/>
        <v>-3.965396899729967E-10</v>
      </c>
      <c r="D210" s="4">
        <f t="shared" si="29"/>
        <v>0</v>
      </c>
      <c r="E210" s="4">
        <f t="shared" si="30"/>
        <v>0</v>
      </c>
      <c r="F210" s="4">
        <f t="shared" si="25"/>
        <v>0</v>
      </c>
      <c r="G210" s="38">
        <f t="shared" si="26"/>
        <v>0</v>
      </c>
      <c r="H210" s="4">
        <f>IF($D$19=Tablas!$I$6,0,IF(J209&lt;=0.49,0,IF($D$17="No",0,IF($D$19=Tablas!$I$5,0.49,IF('2. Deuda'!$D$13=Tablas!$B$6,Tablas!AD183,IF('2. Deuda'!$D$13=Tablas!$B$7,Tablas!AE183,IF('2. Deuda'!$D$13=Tablas!$B$8,Tablas!AF183,Tablas!AG183))))*$D$18*C210)))</f>
        <v>0</v>
      </c>
      <c r="I210" s="4"/>
      <c r="J210" s="4">
        <f t="shared" si="31"/>
        <v>-3.965396899729967E-10</v>
      </c>
      <c r="K210" s="4"/>
      <c r="L210" s="4"/>
      <c r="M210" s="4"/>
      <c r="N210" s="4"/>
      <c r="O210" s="4"/>
      <c r="P210" s="4">
        <f t="shared" si="27"/>
        <v>0</v>
      </c>
      <c r="S210" s="78">
        <f t="shared" si="23"/>
        <v>24673.40157073204</v>
      </c>
      <c r="T210" s="4">
        <f>+IF(SUM($T$41:T209)&gt;=$D$10,0,IF($D$14="Variable",$D$10/$D$25,0))</f>
        <v>0</v>
      </c>
    </row>
    <row r="211" spans="1:20" ht="15" outlineLevel="1">
      <c r="A211" s="4"/>
      <c r="B211" s="34" t="str">
        <f t="shared" si="24"/>
        <v>NA</v>
      </c>
      <c r="C211" s="4">
        <f t="shared" si="28"/>
        <v>-3.965396899729967E-10</v>
      </c>
      <c r="D211" s="4">
        <f t="shared" si="29"/>
        <v>0</v>
      </c>
      <c r="E211" s="4">
        <f t="shared" si="30"/>
        <v>0</v>
      </c>
      <c r="F211" s="4">
        <f t="shared" si="25"/>
        <v>0</v>
      </c>
      <c r="G211" s="38">
        <f t="shared" si="26"/>
        <v>0</v>
      </c>
      <c r="H211" s="4">
        <f>IF($D$19=Tablas!$I$6,0,IF(J210&lt;=0.49,0,IF($D$17="No",0,IF($D$19=Tablas!$I$5,0.49,IF('2. Deuda'!$D$13=Tablas!$B$6,Tablas!AD184,IF('2. Deuda'!$D$13=Tablas!$B$7,Tablas!AE184,IF('2. Deuda'!$D$13=Tablas!$B$8,Tablas!AF184,Tablas!AG184))))*$D$18*C211)))</f>
        <v>0</v>
      </c>
      <c r="I211" s="4"/>
      <c r="J211" s="4">
        <f t="shared" si="31"/>
        <v>-3.965396899729967E-10</v>
      </c>
      <c r="K211" s="4"/>
      <c r="L211" s="4"/>
      <c r="M211" s="4"/>
      <c r="N211" s="4"/>
      <c r="O211" s="4"/>
      <c r="P211" s="4">
        <f t="shared" si="27"/>
        <v>0</v>
      </c>
      <c r="S211" s="78">
        <f t="shared" si="23"/>
        <v>24673.40157073204</v>
      </c>
      <c r="T211" s="4">
        <f>+IF(SUM($T$41:T210)&gt;=$D$10,0,IF($D$14="Variable",$D$10/$D$25,0))</f>
        <v>0</v>
      </c>
    </row>
    <row r="212" spans="1:20" ht="15" outlineLevel="1">
      <c r="A212" s="4"/>
      <c r="B212" s="34" t="str">
        <f t="shared" si="24"/>
        <v>NA</v>
      </c>
      <c r="C212" s="4">
        <f t="shared" si="28"/>
        <v>-3.965396899729967E-10</v>
      </c>
      <c r="D212" s="4">
        <f t="shared" si="29"/>
        <v>0</v>
      </c>
      <c r="E212" s="4">
        <f t="shared" si="30"/>
        <v>0</v>
      </c>
      <c r="F212" s="4">
        <f t="shared" si="25"/>
        <v>0</v>
      </c>
      <c r="G212" s="38">
        <f t="shared" si="26"/>
        <v>0</v>
      </c>
      <c r="H212" s="4">
        <f>IF($D$19=Tablas!$I$6,0,IF(J211&lt;=0.49,0,IF($D$17="No",0,IF($D$19=Tablas!$I$5,0.49,IF('2. Deuda'!$D$13=Tablas!$B$6,Tablas!AD185,IF('2. Deuda'!$D$13=Tablas!$B$7,Tablas!AE185,IF('2. Deuda'!$D$13=Tablas!$B$8,Tablas!AF185,Tablas!AG185))))*$D$18*C212)))</f>
        <v>0</v>
      </c>
      <c r="I212" s="4"/>
      <c r="J212" s="4">
        <f t="shared" si="31"/>
        <v>-3.965396899729967E-10</v>
      </c>
      <c r="K212" s="4"/>
      <c r="L212" s="4"/>
      <c r="M212" s="4"/>
      <c r="N212" s="4"/>
      <c r="O212" s="4"/>
      <c r="P212" s="4">
        <f t="shared" si="27"/>
        <v>0</v>
      </c>
      <c r="S212" s="78">
        <f t="shared" si="23"/>
        <v>24673.40157073204</v>
      </c>
      <c r="T212" s="4">
        <f>+IF(SUM($T$41:T211)&gt;=$D$10,0,IF($D$14="Variable",$D$10/$D$25,0))</f>
        <v>0</v>
      </c>
    </row>
    <row r="213" spans="1:20" ht="15" outlineLevel="1">
      <c r="A213" s="4"/>
      <c r="B213" s="34" t="str">
        <f t="shared" si="24"/>
        <v>NA</v>
      </c>
      <c r="C213" s="4">
        <f t="shared" si="28"/>
        <v>-3.965396899729967E-10</v>
      </c>
      <c r="D213" s="4">
        <f t="shared" si="29"/>
        <v>0</v>
      </c>
      <c r="E213" s="4">
        <f t="shared" si="30"/>
        <v>0</v>
      </c>
      <c r="F213" s="4">
        <f t="shared" si="25"/>
        <v>0</v>
      </c>
      <c r="G213" s="38">
        <f t="shared" si="26"/>
        <v>0</v>
      </c>
      <c r="H213" s="4">
        <f>IF($D$19=Tablas!$I$6,0,IF(J212&lt;=0.49,0,IF($D$17="No",0,IF($D$19=Tablas!$I$5,0.49,IF('2. Deuda'!$D$13=Tablas!$B$6,Tablas!AD186,IF('2. Deuda'!$D$13=Tablas!$B$7,Tablas!AE186,IF('2. Deuda'!$D$13=Tablas!$B$8,Tablas!AF186,Tablas!AG186))))*$D$18*C213)))</f>
        <v>0</v>
      </c>
      <c r="I213" s="4"/>
      <c r="J213" s="4">
        <f t="shared" si="31"/>
        <v>-3.965396899729967E-10</v>
      </c>
      <c r="K213" s="4"/>
      <c r="L213" s="4"/>
      <c r="M213" s="4"/>
      <c r="N213" s="4"/>
      <c r="O213" s="4"/>
      <c r="P213" s="4">
        <f t="shared" si="27"/>
        <v>0</v>
      </c>
      <c r="S213" s="78">
        <f t="shared" si="23"/>
        <v>24673.40157073204</v>
      </c>
      <c r="T213" s="4">
        <f>+IF(SUM($T$41:T212)&gt;=$D$10,0,IF($D$14="Variable",$D$10/$D$25,0))</f>
        <v>0</v>
      </c>
    </row>
    <row r="214" spans="1:20" ht="15" outlineLevel="1">
      <c r="A214" s="4"/>
      <c r="B214" s="34" t="str">
        <f t="shared" si="24"/>
        <v>NA</v>
      </c>
      <c r="C214" s="4">
        <f t="shared" si="28"/>
        <v>-3.965396899729967E-10</v>
      </c>
      <c r="D214" s="4">
        <f t="shared" si="29"/>
        <v>0</v>
      </c>
      <c r="E214" s="4">
        <f t="shared" si="30"/>
        <v>0</v>
      </c>
      <c r="F214" s="4">
        <f t="shared" si="25"/>
        <v>0</v>
      </c>
      <c r="G214" s="38">
        <f t="shared" si="26"/>
        <v>0</v>
      </c>
      <c r="H214" s="4">
        <f>IF($D$19=Tablas!$I$6,0,IF(J213&lt;=0.49,0,IF($D$17="No",0,IF($D$19=Tablas!$I$5,0.49,IF('2. Deuda'!$D$13=Tablas!$B$6,Tablas!AD187,IF('2. Deuda'!$D$13=Tablas!$B$7,Tablas!AE187,IF('2. Deuda'!$D$13=Tablas!$B$8,Tablas!AF187,Tablas!AG187))))*$D$18*C214)))</f>
        <v>0</v>
      </c>
      <c r="I214" s="4"/>
      <c r="J214" s="4">
        <f t="shared" si="31"/>
        <v>-3.965396899729967E-10</v>
      </c>
      <c r="K214" s="4"/>
      <c r="L214" s="4"/>
      <c r="M214" s="4"/>
      <c r="N214" s="4"/>
      <c r="O214" s="4"/>
      <c r="P214" s="4">
        <f t="shared" si="27"/>
        <v>0</v>
      </c>
      <c r="S214" s="78">
        <f t="shared" si="23"/>
        <v>24673.40157073204</v>
      </c>
      <c r="T214" s="4">
        <f>+IF(SUM($T$41:T213)&gt;=$D$10,0,IF($D$14="Variable",$D$10/$D$25,0))</f>
        <v>0</v>
      </c>
    </row>
    <row r="215" spans="1:20" ht="15" outlineLevel="1">
      <c r="A215" s="4"/>
      <c r="B215" s="34" t="str">
        <f t="shared" si="24"/>
        <v>NA</v>
      </c>
      <c r="C215" s="4">
        <f t="shared" si="28"/>
        <v>-3.965396899729967E-10</v>
      </c>
      <c r="D215" s="4">
        <f t="shared" si="29"/>
        <v>0</v>
      </c>
      <c r="E215" s="4">
        <f t="shared" si="30"/>
        <v>0</v>
      </c>
      <c r="F215" s="4">
        <f t="shared" si="25"/>
        <v>0</v>
      </c>
      <c r="G215" s="38">
        <f t="shared" si="26"/>
        <v>0</v>
      </c>
      <c r="H215" s="4">
        <f>IF($D$19=Tablas!$I$6,0,IF(J214&lt;=0.49,0,IF($D$17="No",0,IF($D$19=Tablas!$I$5,0.49,IF('2. Deuda'!$D$13=Tablas!$B$6,Tablas!AD188,IF('2. Deuda'!$D$13=Tablas!$B$7,Tablas!AE188,IF('2. Deuda'!$D$13=Tablas!$B$8,Tablas!AF188,Tablas!AG188))))*$D$18*C215)))</f>
        <v>0</v>
      </c>
      <c r="I215" s="4"/>
      <c r="J215" s="4">
        <f t="shared" si="31"/>
        <v>-3.965396899729967E-10</v>
      </c>
      <c r="K215" s="4"/>
      <c r="L215" s="4"/>
      <c r="M215" s="4"/>
      <c r="N215" s="4"/>
      <c r="O215" s="4"/>
      <c r="P215" s="4">
        <f t="shared" si="27"/>
        <v>0</v>
      </c>
      <c r="S215" s="78">
        <f t="shared" si="23"/>
        <v>24673.40157073204</v>
      </c>
      <c r="T215" s="4">
        <f>+IF(SUM($T$41:T214)&gt;=$D$10,0,IF($D$14="Variable",$D$10/$D$25,0))</f>
        <v>0</v>
      </c>
    </row>
    <row r="216" spans="1:20" ht="15" outlineLevel="1">
      <c r="A216" s="4"/>
      <c r="B216" s="34" t="str">
        <f t="shared" si="24"/>
        <v>NA</v>
      </c>
      <c r="C216" s="4">
        <f t="shared" si="28"/>
        <v>-3.965396899729967E-10</v>
      </c>
      <c r="D216" s="4">
        <f t="shared" si="29"/>
        <v>0</v>
      </c>
      <c r="E216" s="4">
        <f t="shared" si="30"/>
        <v>0</v>
      </c>
      <c r="F216" s="4">
        <f t="shared" si="25"/>
        <v>0</v>
      </c>
      <c r="G216" s="38">
        <f t="shared" si="26"/>
        <v>0</v>
      </c>
      <c r="H216" s="4">
        <f>IF($D$19=Tablas!$I$6,0,IF(J215&lt;=0.49,0,IF($D$17="No",0,IF($D$19=Tablas!$I$5,0.49,IF('2. Deuda'!$D$13=Tablas!$B$6,Tablas!AD189,IF('2. Deuda'!$D$13=Tablas!$B$7,Tablas!AE189,IF('2. Deuda'!$D$13=Tablas!$B$8,Tablas!AF189,Tablas!AG189))))*$D$18*C216)))</f>
        <v>0</v>
      </c>
      <c r="I216" s="4"/>
      <c r="J216" s="4">
        <f t="shared" si="31"/>
        <v>-3.965396899729967E-10</v>
      </c>
      <c r="K216" s="4"/>
      <c r="L216" s="4"/>
      <c r="M216" s="4"/>
      <c r="N216" s="4"/>
      <c r="O216" s="4"/>
      <c r="P216" s="4">
        <f t="shared" si="27"/>
        <v>0</v>
      </c>
      <c r="S216" s="78">
        <f t="shared" si="23"/>
        <v>24673.40157073204</v>
      </c>
      <c r="T216" s="4">
        <f>+IF(SUM($T$41:T215)&gt;=$D$10,0,IF($D$14="Variable",$D$10/$D$25,0))</f>
        <v>0</v>
      </c>
    </row>
    <row r="217" spans="1:20" ht="15" outlineLevel="1">
      <c r="A217" s="4"/>
      <c r="B217" s="34" t="str">
        <f t="shared" si="24"/>
        <v>NA</v>
      </c>
      <c r="C217" s="4">
        <f t="shared" si="28"/>
        <v>-3.965396899729967E-10</v>
      </c>
      <c r="D217" s="4">
        <f t="shared" si="29"/>
        <v>0</v>
      </c>
      <c r="E217" s="4">
        <f t="shared" si="30"/>
        <v>0</v>
      </c>
      <c r="F217" s="4">
        <f t="shared" si="25"/>
        <v>0</v>
      </c>
      <c r="G217" s="38">
        <f t="shared" si="26"/>
        <v>0</v>
      </c>
      <c r="H217" s="4">
        <f>IF($D$19=Tablas!$I$6,0,IF(J216&lt;=0.49,0,IF($D$17="No",0,IF($D$19=Tablas!$I$5,0.49,IF('2. Deuda'!$D$13=Tablas!$B$6,Tablas!AD190,IF('2. Deuda'!$D$13=Tablas!$B$7,Tablas!AE190,IF('2. Deuda'!$D$13=Tablas!$B$8,Tablas!AF190,Tablas!AG190))))*$D$18*C217)))</f>
        <v>0</v>
      </c>
      <c r="I217" s="4"/>
      <c r="J217" s="4">
        <f t="shared" si="31"/>
        <v>-3.965396899729967E-10</v>
      </c>
      <c r="K217" s="4"/>
      <c r="L217" s="4"/>
      <c r="M217" s="4"/>
      <c r="N217" s="4"/>
      <c r="O217" s="4"/>
      <c r="P217" s="4">
        <f t="shared" si="27"/>
        <v>0</v>
      </c>
      <c r="S217" s="78">
        <f t="shared" si="23"/>
        <v>24673.40157073204</v>
      </c>
      <c r="T217" s="4">
        <f>+IF(SUM($T$41:T216)&gt;=$D$10,0,IF($D$14="Variable",$D$10/$D$25,0))</f>
        <v>0</v>
      </c>
    </row>
    <row r="218" spans="1:20" ht="15" outlineLevel="1">
      <c r="A218" s="4"/>
      <c r="B218" s="34" t="str">
        <f t="shared" si="24"/>
        <v>NA</v>
      </c>
      <c r="C218" s="4">
        <f t="shared" si="28"/>
        <v>-3.965396899729967E-10</v>
      </c>
      <c r="D218" s="4">
        <f t="shared" si="29"/>
        <v>0</v>
      </c>
      <c r="E218" s="4">
        <f t="shared" si="30"/>
        <v>0</v>
      </c>
      <c r="F218" s="4">
        <f t="shared" si="25"/>
        <v>0</v>
      </c>
      <c r="G218" s="38">
        <f t="shared" si="26"/>
        <v>0</v>
      </c>
      <c r="H218" s="4">
        <f>IF($D$19=Tablas!$I$6,0,IF(J217&lt;=0.49,0,IF($D$17="No",0,IF($D$19=Tablas!$I$5,0.49,IF('2. Deuda'!$D$13=Tablas!$B$6,Tablas!AD191,IF('2. Deuda'!$D$13=Tablas!$B$7,Tablas!AE191,IF('2. Deuda'!$D$13=Tablas!$B$8,Tablas!AF191,Tablas!AG191))))*$D$18*C218)))</f>
        <v>0</v>
      </c>
      <c r="I218" s="4"/>
      <c r="J218" s="4">
        <f t="shared" si="31"/>
        <v>-3.965396899729967E-10</v>
      </c>
      <c r="K218" s="4"/>
      <c r="L218" s="4"/>
      <c r="M218" s="4"/>
      <c r="N218" s="4"/>
      <c r="O218" s="4"/>
      <c r="P218" s="4">
        <f t="shared" si="27"/>
        <v>0</v>
      </c>
      <c r="S218" s="78">
        <f t="shared" si="23"/>
        <v>24673.40157073204</v>
      </c>
      <c r="T218" s="4">
        <f>+IF(SUM($T$41:T217)&gt;=$D$10,0,IF($D$14="Variable",$D$10/$D$25,0))</f>
        <v>0</v>
      </c>
    </row>
    <row r="219" spans="1:20" ht="15" outlineLevel="1">
      <c r="A219" s="4"/>
      <c r="B219" s="34" t="str">
        <f t="shared" si="24"/>
        <v>NA</v>
      </c>
      <c r="C219" s="4">
        <f t="shared" si="28"/>
        <v>-3.965396899729967E-10</v>
      </c>
      <c r="D219" s="4">
        <f t="shared" si="29"/>
        <v>0</v>
      </c>
      <c r="E219" s="4">
        <f t="shared" si="30"/>
        <v>0</v>
      </c>
      <c r="F219" s="4">
        <f t="shared" si="25"/>
        <v>0</v>
      </c>
      <c r="G219" s="38">
        <f t="shared" si="26"/>
        <v>0</v>
      </c>
      <c r="H219" s="4">
        <f>IF($D$19=Tablas!$I$6,0,IF(J218&lt;=0.49,0,IF($D$17="No",0,IF($D$19=Tablas!$I$5,0.49,IF('2. Deuda'!$D$13=Tablas!$B$6,Tablas!AD192,IF('2. Deuda'!$D$13=Tablas!$B$7,Tablas!AE192,IF('2. Deuda'!$D$13=Tablas!$B$8,Tablas!AF192,Tablas!AG192))))*$D$18*C219)))</f>
        <v>0</v>
      </c>
      <c r="I219" s="4"/>
      <c r="J219" s="4">
        <f t="shared" si="31"/>
        <v>-3.965396899729967E-10</v>
      </c>
      <c r="K219" s="4"/>
      <c r="L219" s="4"/>
      <c r="M219" s="4"/>
      <c r="N219" s="4"/>
      <c r="O219" s="4"/>
      <c r="P219" s="4">
        <f t="shared" si="27"/>
        <v>0</v>
      </c>
      <c r="S219" s="78">
        <f t="shared" si="23"/>
        <v>24673.40157073204</v>
      </c>
      <c r="T219" s="4">
        <f>+IF(SUM($T$41:T218)&gt;=$D$10,0,IF($D$14="Variable",$D$10/$D$25,0))</f>
        <v>0</v>
      </c>
    </row>
    <row r="220" spans="1:20" ht="15" outlineLevel="1">
      <c r="A220" s="4"/>
      <c r="B220" s="34" t="str">
        <f t="shared" si="24"/>
        <v>NA</v>
      </c>
      <c r="C220" s="4">
        <f t="shared" si="28"/>
        <v>-3.965396899729967E-10</v>
      </c>
      <c r="D220" s="4">
        <f t="shared" si="29"/>
        <v>0</v>
      </c>
      <c r="E220" s="4">
        <f t="shared" si="30"/>
        <v>0</v>
      </c>
      <c r="F220" s="4">
        <f t="shared" si="25"/>
        <v>0</v>
      </c>
      <c r="G220" s="38">
        <f t="shared" si="26"/>
        <v>0</v>
      </c>
      <c r="H220" s="4">
        <f>IF($D$19=Tablas!$I$6,0,IF(J219&lt;=0.49,0,IF($D$17="No",0,IF($D$19=Tablas!$I$5,0.49,IF('2. Deuda'!$D$13=Tablas!$B$6,Tablas!AD193,IF('2. Deuda'!$D$13=Tablas!$B$7,Tablas!AE193,IF('2. Deuda'!$D$13=Tablas!$B$8,Tablas!AF193,Tablas!AG193))))*$D$18*C220)))</f>
        <v>0</v>
      </c>
      <c r="I220" s="4"/>
      <c r="J220" s="4">
        <f t="shared" si="31"/>
        <v>-3.965396899729967E-10</v>
      </c>
      <c r="K220" s="4"/>
      <c r="L220" s="4"/>
      <c r="M220" s="4"/>
      <c r="N220" s="4"/>
      <c r="O220" s="4"/>
      <c r="P220" s="4">
        <f t="shared" si="27"/>
        <v>0</v>
      </c>
      <c r="S220" s="78">
        <f t="shared" si="23"/>
        <v>24673.40157073204</v>
      </c>
      <c r="T220" s="4">
        <f>+IF(SUM($T$41:T219)&gt;=$D$10,0,IF($D$14="Variable",$D$10/$D$25,0))</f>
        <v>0</v>
      </c>
    </row>
    <row r="221" spans="1:20" ht="15" outlineLevel="1">
      <c r="A221" s="4"/>
      <c r="B221" s="34" t="str">
        <f t="shared" si="24"/>
        <v>NA</v>
      </c>
      <c r="C221" s="4">
        <f t="shared" si="28"/>
        <v>-3.965396899729967E-10</v>
      </c>
      <c r="D221" s="4">
        <f t="shared" si="29"/>
        <v>0</v>
      </c>
      <c r="E221" s="4">
        <f t="shared" si="30"/>
        <v>0</v>
      </c>
      <c r="F221" s="4">
        <f t="shared" si="25"/>
        <v>0</v>
      </c>
      <c r="G221" s="38">
        <f t="shared" si="26"/>
        <v>0</v>
      </c>
      <c r="H221" s="4">
        <f>IF($D$19=Tablas!$I$6,0,IF(J220&lt;=0.49,0,IF($D$17="No",0,IF($D$19=Tablas!$I$5,0.49,IF('2. Deuda'!$D$13=Tablas!$B$6,Tablas!AD194,IF('2. Deuda'!$D$13=Tablas!$B$7,Tablas!AE194,IF('2. Deuda'!$D$13=Tablas!$B$8,Tablas!AF194,Tablas!AG194))))*$D$18*C221)))</f>
        <v>0</v>
      </c>
      <c r="I221" s="4"/>
      <c r="J221" s="4">
        <f t="shared" si="31"/>
        <v>-3.965396899729967E-10</v>
      </c>
      <c r="K221" s="4"/>
      <c r="L221" s="4"/>
      <c r="M221" s="4"/>
      <c r="N221" s="4"/>
      <c r="O221" s="4"/>
      <c r="P221" s="4">
        <f t="shared" si="27"/>
        <v>0</v>
      </c>
      <c r="S221" s="78">
        <f t="shared" si="23"/>
        <v>24673.40157073204</v>
      </c>
      <c r="T221" s="4">
        <f>+IF(SUM($T$41:T220)&gt;=$D$10,0,IF($D$14="Variable",$D$10/$D$25,0))</f>
        <v>0</v>
      </c>
    </row>
    <row r="222" spans="1:20" ht="15" outlineLevel="1">
      <c r="A222" s="4"/>
      <c r="B222" s="34" t="str">
        <f t="shared" si="24"/>
        <v>NA</v>
      </c>
      <c r="C222" s="4">
        <f t="shared" si="28"/>
        <v>-3.965396899729967E-10</v>
      </c>
      <c r="D222" s="4">
        <f t="shared" si="29"/>
        <v>0</v>
      </c>
      <c r="E222" s="4">
        <f t="shared" si="30"/>
        <v>0</v>
      </c>
      <c r="F222" s="4">
        <f t="shared" si="25"/>
        <v>0</v>
      </c>
      <c r="G222" s="38">
        <f t="shared" si="26"/>
        <v>0</v>
      </c>
      <c r="H222" s="4">
        <f>IF($D$19=Tablas!$I$6,0,IF(J221&lt;=0.49,0,IF($D$17="No",0,IF($D$19=Tablas!$I$5,0.49,IF('2. Deuda'!$D$13=Tablas!$B$6,Tablas!AD195,IF('2. Deuda'!$D$13=Tablas!$B$7,Tablas!AE195,IF('2. Deuda'!$D$13=Tablas!$B$8,Tablas!AF195,Tablas!AG195))))*$D$18*C222)))</f>
        <v>0</v>
      </c>
      <c r="I222" s="4"/>
      <c r="J222" s="4">
        <f t="shared" si="31"/>
        <v>-3.965396899729967E-10</v>
      </c>
      <c r="K222" s="4"/>
      <c r="L222" s="4"/>
      <c r="M222" s="4"/>
      <c r="N222" s="4"/>
      <c r="O222" s="4"/>
      <c r="P222" s="4">
        <f t="shared" si="27"/>
        <v>0</v>
      </c>
      <c r="S222" s="78">
        <f t="shared" si="23"/>
        <v>24673.40157073204</v>
      </c>
      <c r="T222" s="4">
        <f>+IF(SUM($T$41:T221)&gt;=$D$10,0,IF($D$14="Variable",$D$10/$D$25,0))</f>
        <v>0</v>
      </c>
    </row>
    <row r="223" spans="1:20" ht="15" outlineLevel="1">
      <c r="A223" s="4"/>
      <c r="B223" s="34" t="str">
        <f t="shared" si="24"/>
        <v>NA</v>
      </c>
      <c r="C223" s="4">
        <f t="shared" si="28"/>
        <v>-3.965396899729967E-10</v>
      </c>
      <c r="D223" s="4">
        <f t="shared" si="29"/>
        <v>0</v>
      </c>
      <c r="E223" s="4">
        <f t="shared" si="30"/>
        <v>0</v>
      </c>
      <c r="F223" s="4">
        <f t="shared" si="25"/>
        <v>0</v>
      </c>
      <c r="G223" s="38">
        <f t="shared" si="26"/>
        <v>0</v>
      </c>
      <c r="H223" s="4">
        <f>IF($D$19=Tablas!$I$6,0,IF(J222&lt;=0.49,0,IF($D$17="No",0,IF($D$19=Tablas!$I$5,0.49,IF('2. Deuda'!$D$13=Tablas!$B$6,Tablas!AD196,IF('2. Deuda'!$D$13=Tablas!$B$7,Tablas!AE196,IF('2. Deuda'!$D$13=Tablas!$B$8,Tablas!AF196,Tablas!AG196))))*$D$18*C223)))</f>
        <v>0</v>
      </c>
      <c r="I223" s="4"/>
      <c r="J223" s="4">
        <f t="shared" si="31"/>
        <v>-3.965396899729967E-10</v>
      </c>
      <c r="K223" s="4"/>
      <c r="L223" s="4"/>
      <c r="M223" s="4"/>
      <c r="N223" s="4"/>
      <c r="O223" s="4"/>
      <c r="P223" s="4">
        <f t="shared" si="27"/>
        <v>0</v>
      </c>
      <c r="S223" s="78">
        <f t="shared" si="23"/>
        <v>24673.40157073204</v>
      </c>
      <c r="T223" s="4">
        <f>+IF(SUM($T$41:T222)&gt;=$D$10,0,IF($D$14="Variable",$D$10/$D$25,0))</f>
        <v>0</v>
      </c>
    </row>
    <row r="224" spans="1:20" ht="15" outlineLevel="1">
      <c r="A224" s="4"/>
      <c r="B224" s="34" t="str">
        <f t="shared" si="24"/>
        <v>NA</v>
      </c>
      <c r="C224" s="4">
        <f t="shared" si="28"/>
        <v>-3.965396899729967E-10</v>
      </c>
      <c r="D224" s="4">
        <f t="shared" si="29"/>
        <v>0</v>
      </c>
      <c r="E224" s="4">
        <f t="shared" si="30"/>
        <v>0</v>
      </c>
      <c r="F224" s="4">
        <f t="shared" si="25"/>
        <v>0</v>
      </c>
      <c r="G224" s="38">
        <f t="shared" si="26"/>
        <v>0</v>
      </c>
      <c r="H224" s="4">
        <f>IF($D$19=Tablas!$I$6,0,IF(J223&lt;=0.49,0,IF($D$17="No",0,IF($D$19=Tablas!$I$5,0.49,IF('2. Deuda'!$D$13=Tablas!$B$6,Tablas!AD197,IF('2. Deuda'!$D$13=Tablas!$B$7,Tablas!AE197,IF('2. Deuda'!$D$13=Tablas!$B$8,Tablas!AF197,Tablas!AG197))))*$D$18*C224)))</f>
        <v>0</v>
      </c>
      <c r="I224" s="4"/>
      <c r="J224" s="4">
        <f t="shared" si="31"/>
        <v>-3.965396899729967E-10</v>
      </c>
      <c r="K224" s="4"/>
      <c r="L224" s="4"/>
      <c r="M224" s="4"/>
      <c r="N224" s="4"/>
      <c r="O224" s="4"/>
      <c r="P224" s="4">
        <f t="shared" si="27"/>
        <v>0</v>
      </c>
      <c r="S224" s="78">
        <f t="shared" si="23"/>
        <v>24673.40157073204</v>
      </c>
      <c r="T224" s="4">
        <f>+IF(SUM($T$41:T223)&gt;=$D$10,0,IF($D$14="Variable",$D$10/$D$25,0))</f>
        <v>0</v>
      </c>
    </row>
    <row r="225" spans="1:20" ht="15" outlineLevel="1">
      <c r="A225" s="4"/>
      <c r="B225" s="34" t="str">
        <f t="shared" si="24"/>
        <v>NA</v>
      </c>
      <c r="C225" s="4">
        <f t="shared" si="28"/>
        <v>-3.965396899729967E-10</v>
      </c>
      <c r="D225" s="4">
        <f t="shared" si="29"/>
        <v>0</v>
      </c>
      <c r="E225" s="4">
        <f t="shared" si="30"/>
        <v>0</v>
      </c>
      <c r="F225" s="4">
        <f t="shared" si="25"/>
        <v>0</v>
      </c>
      <c r="G225" s="38">
        <f t="shared" si="26"/>
        <v>0</v>
      </c>
      <c r="H225" s="4">
        <f>IF($D$19=Tablas!$I$6,0,IF(J224&lt;=0.49,0,IF($D$17="No",0,IF($D$19=Tablas!$I$5,0.49,IF('2. Deuda'!$D$13=Tablas!$B$6,Tablas!AD198,IF('2. Deuda'!$D$13=Tablas!$B$7,Tablas!AE198,IF('2. Deuda'!$D$13=Tablas!$B$8,Tablas!AF198,Tablas!AG198))))*$D$18*C225)))</f>
        <v>0</v>
      </c>
      <c r="I225" s="4"/>
      <c r="J225" s="4">
        <f t="shared" si="31"/>
        <v>-3.965396899729967E-10</v>
      </c>
      <c r="K225" s="4"/>
      <c r="L225" s="4"/>
      <c r="M225" s="4"/>
      <c r="N225" s="4"/>
      <c r="O225" s="4"/>
      <c r="P225" s="4">
        <f t="shared" si="27"/>
        <v>0</v>
      </c>
      <c r="S225" s="78">
        <f t="shared" si="23"/>
        <v>24673.40157073204</v>
      </c>
      <c r="T225" s="4">
        <f>+IF(SUM($T$41:T224)&gt;=$D$10,0,IF($D$14="Variable",$D$10/$D$25,0))</f>
        <v>0</v>
      </c>
    </row>
    <row r="226" spans="1:20" ht="15" outlineLevel="1">
      <c r="A226" s="4"/>
      <c r="B226" s="34" t="str">
        <f t="shared" si="24"/>
        <v>NA</v>
      </c>
      <c r="C226" s="4">
        <f t="shared" si="28"/>
        <v>-3.965396899729967E-10</v>
      </c>
      <c r="D226" s="4">
        <f t="shared" si="29"/>
        <v>0</v>
      </c>
      <c r="E226" s="4">
        <f t="shared" si="30"/>
        <v>0</v>
      </c>
      <c r="F226" s="4">
        <f t="shared" si="25"/>
        <v>0</v>
      </c>
      <c r="G226" s="38">
        <f t="shared" si="26"/>
        <v>0</v>
      </c>
      <c r="H226" s="4">
        <f>IF($D$19=Tablas!$I$6,0,IF(J225&lt;=0.49,0,IF($D$17="No",0,IF($D$19=Tablas!$I$5,0.49,IF('2. Deuda'!$D$13=Tablas!$B$6,Tablas!AD199,IF('2. Deuda'!$D$13=Tablas!$B$7,Tablas!AE199,IF('2. Deuda'!$D$13=Tablas!$B$8,Tablas!AF199,Tablas!AG199))))*$D$18*C226)))</f>
        <v>0</v>
      </c>
      <c r="I226" s="4"/>
      <c r="J226" s="4">
        <f t="shared" si="31"/>
        <v>-3.965396899729967E-10</v>
      </c>
      <c r="K226" s="4"/>
      <c r="L226" s="4"/>
      <c r="M226" s="4"/>
      <c r="N226" s="4"/>
      <c r="O226" s="4"/>
      <c r="P226" s="4">
        <f t="shared" si="27"/>
        <v>0</v>
      </c>
      <c r="S226" s="78">
        <f t="shared" si="23"/>
        <v>24673.40157073204</v>
      </c>
      <c r="T226" s="4">
        <f>+IF(SUM($T$41:T225)&gt;=$D$10,0,IF($D$14="Variable",$D$10/$D$25,0))</f>
        <v>0</v>
      </c>
    </row>
    <row r="227" spans="1:20" ht="15" outlineLevel="1">
      <c r="A227" s="4"/>
      <c r="B227" s="34" t="str">
        <f t="shared" si="24"/>
        <v>NA</v>
      </c>
      <c r="C227" s="4">
        <f t="shared" si="28"/>
        <v>-3.965396899729967E-10</v>
      </c>
      <c r="D227" s="4">
        <f t="shared" si="29"/>
        <v>0</v>
      </c>
      <c r="E227" s="4">
        <f t="shared" si="30"/>
        <v>0</v>
      </c>
      <c r="F227" s="4">
        <f t="shared" si="25"/>
        <v>0</v>
      </c>
      <c r="G227" s="38">
        <f t="shared" si="26"/>
        <v>0</v>
      </c>
      <c r="H227" s="4">
        <f>IF($D$19=Tablas!$I$6,0,IF(J226&lt;=0.49,0,IF($D$17="No",0,IF($D$19=Tablas!$I$5,0.49,IF('2. Deuda'!$D$13=Tablas!$B$6,Tablas!AD200,IF('2. Deuda'!$D$13=Tablas!$B$7,Tablas!AE200,IF('2. Deuda'!$D$13=Tablas!$B$8,Tablas!AF200,Tablas!AG200))))*$D$18*C227)))</f>
        <v>0</v>
      </c>
      <c r="I227" s="4"/>
      <c r="J227" s="4">
        <f t="shared" si="31"/>
        <v>-3.965396899729967E-10</v>
      </c>
      <c r="K227" s="4"/>
      <c r="L227" s="4"/>
      <c r="M227" s="4"/>
      <c r="N227" s="4"/>
      <c r="O227" s="4"/>
      <c r="P227" s="4">
        <f t="shared" si="27"/>
        <v>0</v>
      </c>
      <c r="S227" s="78">
        <f t="shared" si="23"/>
        <v>24673.40157073204</v>
      </c>
      <c r="T227" s="4">
        <f>+IF(SUM($T$41:T226)&gt;=$D$10,0,IF($D$14="Variable",$D$10/$D$25,0))</f>
        <v>0</v>
      </c>
    </row>
    <row r="228" spans="1:20" ht="15" outlineLevel="1">
      <c r="A228" s="4"/>
      <c r="B228" s="34" t="str">
        <f t="shared" si="24"/>
        <v>NA</v>
      </c>
      <c r="C228" s="4">
        <f t="shared" si="28"/>
        <v>-3.965396899729967E-10</v>
      </c>
      <c r="D228" s="4">
        <f t="shared" si="29"/>
        <v>0</v>
      </c>
      <c r="E228" s="4">
        <f t="shared" si="30"/>
        <v>0</v>
      </c>
      <c r="F228" s="4">
        <f t="shared" si="25"/>
        <v>0</v>
      </c>
      <c r="G228" s="38">
        <f t="shared" si="26"/>
        <v>0</v>
      </c>
      <c r="H228" s="4">
        <f>IF($D$19=Tablas!$I$6,0,IF(J227&lt;=0.49,0,IF($D$17="No",0,IF($D$19=Tablas!$I$5,0.49,IF('2. Deuda'!$D$13=Tablas!$B$6,Tablas!AD201,IF('2. Deuda'!$D$13=Tablas!$B$7,Tablas!AE201,IF('2. Deuda'!$D$13=Tablas!$B$8,Tablas!AF201,Tablas!AG201))))*$D$18*C228)))</f>
        <v>0</v>
      </c>
      <c r="I228" s="4"/>
      <c r="J228" s="4">
        <f t="shared" si="31"/>
        <v>-3.965396899729967E-10</v>
      </c>
      <c r="K228" s="4"/>
      <c r="L228" s="4"/>
      <c r="M228" s="4"/>
      <c r="N228" s="4"/>
      <c r="O228" s="4"/>
      <c r="P228" s="4">
        <f t="shared" si="27"/>
        <v>0</v>
      </c>
      <c r="S228" s="78">
        <f t="shared" si="23"/>
        <v>24673.40157073204</v>
      </c>
      <c r="T228" s="4">
        <f>+IF(SUM($T$41:T227)&gt;=$D$10,0,IF($D$14="Variable",$D$10/$D$25,0))</f>
        <v>0</v>
      </c>
    </row>
    <row r="229" spans="1:20" ht="15" outlineLevel="1">
      <c r="A229" s="4"/>
      <c r="B229" s="34" t="str">
        <f t="shared" si="24"/>
        <v>NA</v>
      </c>
      <c r="C229" s="4">
        <f t="shared" si="28"/>
        <v>-3.965396899729967E-10</v>
      </c>
      <c r="D229" s="4">
        <f t="shared" si="29"/>
        <v>0</v>
      </c>
      <c r="E229" s="4">
        <f t="shared" si="30"/>
        <v>0</v>
      </c>
      <c r="F229" s="4">
        <f t="shared" si="25"/>
        <v>0</v>
      </c>
      <c r="G229" s="38">
        <f t="shared" si="26"/>
        <v>0</v>
      </c>
      <c r="H229" s="4">
        <f>IF($D$19=Tablas!$I$6,0,IF(J228&lt;=0.49,0,IF($D$17="No",0,IF($D$19=Tablas!$I$5,0.49,IF('2. Deuda'!$D$13=Tablas!$B$6,Tablas!AD202,IF('2. Deuda'!$D$13=Tablas!$B$7,Tablas!AE202,IF('2. Deuda'!$D$13=Tablas!$B$8,Tablas!AF202,Tablas!AG202))))*$D$18*C229)))</f>
        <v>0</v>
      </c>
      <c r="I229" s="4"/>
      <c r="J229" s="4">
        <f t="shared" si="31"/>
        <v>-3.965396899729967E-10</v>
      </c>
      <c r="K229" s="4"/>
      <c r="L229" s="4"/>
      <c r="M229" s="4"/>
      <c r="N229" s="4"/>
      <c r="O229" s="4"/>
      <c r="P229" s="4">
        <f t="shared" si="27"/>
        <v>0</v>
      </c>
      <c r="S229" s="78">
        <f t="shared" si="23"/>
        <v>24673.40157073204</v>
      </c>
      <c r="T229" s="4">
        <f>+IF(SUM($T$41:T228)&gt;=$D$10,0,IF($D$14="Variable",$D$10/$D$25,0))</f>
        <v>0</v>
      </c>
    </row>
    <row r="230" spans="1:20" ht="15" outlineLevel="1">
      <c r="A230" s="4"/>
      <c r="B230" s="34" t="str">
        <f t="shared" si="24"/>
        <v>NA</v>
      </c>
      <c r="C230" s="4">
        <f t="shared" si="28"/>
        <v>-3.965396899729967E-10</v>
      </c>
      <c r="D230" s="4">
        <f t="shared" si="29"/>
        <v>0</v>
      </c>
      <c r="E230" s="4">
        <f t="shared" si="30"/>
        <v>0</v>
      </c>
      <c r="F230" s="4">
        <f t="shared" si="25"/>
        <v>0</v>
      </c>
      <c r="G230" s="38">
        <f t="shared" si="26"/>
        <v>0</v>
      </c>
      <c r="H230" s="4">
        <f>IF($D$19=Tablas!$I$6,0,IF(J229&lt;=0.49,0,IF($D$17="No",0,IF($D$19=Tablas!$I$5,0.49,IF('2. Deuda'!$D$13=Tablas!$B$6,Tablas!AD203,IF('2. Deuda'!$D$13=Tablas!$B$7,Tablas!AE203,IF('2. Deuda'!$D$13=Tablas!$B$8,Tablas!AF203,Tablas!AG203))))*$D$18*C230)))</f>
        <v>0</v>
      </c>
      <c r="I230" s="4"/>
      <c r="J230" s="4">
        <f t="shared" si="31"/>
        <v>-3.965396899729967E-10</v>
      </c>
      <c r="K230" s="4"/>
      <c r="L230" s="4"/>
      <c r="M230" s="4"/>
      <c r="N230" s="4"/>
      <c r="O230" s="4"/>
      <c r="P230" s="4">
        <f t="shared" si="27"/>
        <v>0</v>
      </c>
      <c r="S230" s="78">
        <f t="shared" si="23"/>
        <v>24673.40157073204</v>
      </c>
      <c r="T230" s="4">
        <f>+IF(SUM($T$41:T229)&gt;=$D$10,0,IF($D$14="Variable",$D$10/$D$25,0))</f>
        <v>0</v>
      </c>
    </row>
    <row r="231" spans="1:20" ht="15" outlineLevel="1">
      <c r="A231" s="4"/>
      <c r="B231" s="34" t="str">
        <f t="shared" si="24"/>
        <v>NA</v>
      </c>
      <c r="C231" s="4">
        <f t="shared" si="28"/>
        <v>-3.965396899729967E-10</v>
      </c>
      <c r="D231" s="4">
        <f t="shared" si="29"/>
        <v>0</v>
      </c>
      <c r="E231" s="4">
        <f t="shared" si="30"/>
        <v>0</v>
      </c>
      <c r="F231" s="4">
        <f t="shared" si="25"/>
        <v>0</v>
      </c>
      <c r="G231" s="38">
        <f t="shared" si="26"/>
        <v>0</v>
      </c>
      <c r="H231" s="4">
        <f>IF($D$19=Tablas!$I$6,0,IF(J230&lt;=0.49,0,IF($D$17="No",0,IF($D$19=Tablas!$I$5,0.49,IF('2. Deuda'!$D$13=Tablas!$B$6,Tablas!AD204,IF('2. Deuda'!$D$13=Tablas!$B$7,Tablas!AE204,IF('2. Deuda'!$D$13=Tablas!$B$8,Tablas!AF204,Tablas!AG204))))*$D$18*C231)))</f>
        <v>0</v>
      </c>
      <c r="I231" s="4"/>
      <c r="J231" s="4">
        <f t="shared" si="31"/>
        <v>-3.965396899729967E-10</v>
      </c>
      <c r="K231" s="4"/>
      <c r="L231" s="4"/>
      <c r="M231" s="4"/>
      <c r="N231" s="4"/>
      <c r="O231" s="4"/>
      <c r="P231" s="4">
        <f t="shared" si="27"/>
        <v>0</v>
      </c>
      <c r="S231" s="78">
        <f t="shared" si="23"/>
        <v>24673.40157073204</v>
      </c>
      <c r="T231" s="4">
        <f>+IF(SUM($T$41:T230)&gt;=$D$10,0,IF($D$14="Variable",$D$10/$D$25,0))</f>
        <v>0</v>
      </c>
    </row>
    <row r="232" spans="1:20" ht="15" outlineLevel="1">
      <c r="A232" s="4"/>
      <c r="B232" s="34" t="str">
        <f t="shared" si="24"/>
        <v>NA</v>
      </c>
      <c r="C232" s="4">
        <f t="shared" si="28"/>
        <v>-3.965396899729967E-10</v>
      </c>
      <c r="D232" s="4">
        <f t="shared" si="29"/>
        <v>0</v>
      </c>
      <c r="E232" s="4">
        <f t="shared" si="30"/>
        <v>0</v>
      </c>
      <c r="F232" s="4">
        <f t="shared" si="25"/>
        <v>0</v>
      </c>
      <c r="G232" s="38">
        <f t="shared" si="26"/>
        <v>0</v>
      </c>
      <c r="H232" s="4">
        <f>IF($D$19=Tablas!$I$6,0,IF(J231&lt;=0.49,0,IF($D$17="No",0,IF($D$19=Tablas!$I$5,0.49,IF('2. Deuda'!$D$13=Tablas!$B$6,Tablas!AD205,IF('2. Deuda'!$D$13=Tablas!$B$7,Tablas!AE205,IF('2. Deuda'!$D$13=Tablas!$B$8,Tablas!AF205,Tablas!AG205))))*$D$18*C232)))</f>
        <v>0</v>
      </c>
      <c r="I232" s="4"/>
      <c r="J232" s="4">
        <f t="shared" si="31"/>
        <v>-3.965396899729967E-10</v>
      </c>
      <c r="K232" s="4"/>
      <c r="L232" s="4"/>
      <c r="M232" s="4"/>
      <c r="N232" s="4"/>
      <c r="O232" s="4"/>
      <c r="P232" s="4">
        <f t="shared" si="27"/>
        <v>0</v>
      </c>
      <c r="S232" s="78">
        <f t="shared" si="23"/>
        <v>24673.40157073204</v>
      </c>
      <c r="T232" s="4">
        <f>+IF(SUM($T$41:T231)&gt;=$D$10,0,IF($D$14="Variable",$D$10/$D$25,0))</f>
        <v>0</v>
      </c>
    </row>
    <row r="233" spans="1:20" ht="15" outlineLevel="1">
      <c r="A233" s="4"/>
      <c r="B233" s="34" t="str">
        <f t="shared" si="24"/>
        <v>NA</v>
      </c>
      <c r="C233" s="4">
        <f t="shared" si="28"/>
        <v>-3.965396899729967E-10</v>
      </c>
      <c r="D233" s="4">
        <f t="shared" si="29"/>
        <v>0</v>
      </c>
      <c r="E233" s="4">
        <f t="shared" si="30"/>
        <v>0</v>
      </c>
      <c r="F233" s="4">
        <f t="shared" si="25"/>
        <v>0</v>
      </c>
      <c r="G233" s="38">
        <f t="shared" si="26"/>
        <v>0</v>
      </c>
      <c r="H233" s="4">
        <f>IF($D$19=Tablas!$I$6,0,IF(J232&lt;=0.49,0,IF($D$17="No",0,IF($D$19=Tablas!$I$5,0.49,IF('2. Deuda'!$D$13=Tablas!$B$6,Tablas!AD206,IF('2. Deuda'!$D$13=Tablas!$B$7,Tablas!AE206,IF('2. Deuda'!$D$13=Tablas!$B$8,Tablas!AF206,Tablas!AG206))))*$D$18*C233)))</f>
        <v>0</v>
      </c>
      <c r="I233" s="4"/>
      <c r="J233" s="4">
        <f t="shared" si="31"/>
        <v>-3.965396899729967E-10</v>
      </c>
      <c r="K233" s="4"/>
      <c r="L233" s="4"/>
      <c r="M233" s="4"/>
      <c r="N233" s="4"/>
      <c r="O233" s="4"/>
      <c r="P233" s="4">
        <f t="shared" si="27"/>
        <v>0</v>
      </c>
      <c r="S233" s="78">
        <f aca="true" t="shared" si="32" ref="S233:S282">+_xlfn.IFERROR(IF($D$14="Fija",PMT($D$24,$D$25,-$D$10),0),0)</f>
        <v>24673.40157073204</v>
      </c>
      <c r="T233" s="4">
        <f>+IF(SUM($T$41:T232)&gt;=$D$10,0,IF($D$14="Variable",$D$10/$D$25,0))</f>
        <v>0</v>
      </c>
    </row>
    <row r="234" spans="1:20" ht="15" outlineLevel="1">
      <c r="A234" s="4"/>
      <c r="B234" s="34" t="str">
        <f aca="true" t="shared" si="33" ref="B234:B280">+IF(B233="NA","NA",(IF(B233+1&gt;$D$25,"NA",B233+1)))</f>
        <v>NA</v>
      </c>
      <c r="C234" s="4">
        <f t="shared" si="28"/>
        <v>-3.965396899729967E-10</v>
      </c>
      <c r="D234" s="4">
        <f t="shared" si="29"/>
        <v>0</v>
      </c>
      <c r="E234" s="4">
        <f t="shared" si="30"/>
        <v>0</v>
      </c>
      <c r="F234" s="4">
        <f aca="true" t="shared" si="34" ref="F234:F280">+IF(J233&lt;=0.49,0,C234*$D$24)</f>
        <v>0</v>
      </c>
      <c r="G234" s="38">
        <f aca="true" t="shared" si="35" ref="G234:G280">+IF(J233&lt;=0.49,0,C234*$D$16)</f>
        <v>0</v>
      </c>
      <c r="H234" s="4">
        <f>IF($D$19=Tablas!$I$6,0,IF(J233&lt;=0.49,0,IF($D$17="No",0,IF($D$19=Tablas!$I$5,0.49,IF('2. Deuda'!$D$13=Tablas!$B$6,Tablas!AD207,IF('2. Deuda'!$D$13=Tablas!$B$7,Tablas!AE207,IF('2. Deuda'!$D$13=Tablas!$B$8,Tablas!AF207,Tablas!AG207))))*$D$18*C234)))</f>
        <v>0</v>
      </c>
      <c r="I234" s="4"/>
      <c r="J234" s="4">
        <f t="shared" si="31"/>
        <v>-3.965396899729967E-10</v>
      </c>
      <c r="K234" s="4"/>
      <c r="L234" s="4"/>
      <c r="M234" s="4"/>
      <c r="N234" s="4"/>
      <c r="O234" s="4"/>
      <c r="P234" s="4">
        <f aca="true" t="shared" si="36" ref="P234:P280">IF(B234="NA",0,SUM(E234:I234))</f>
        <v>0</v>
      </c>
      <c r="S234" s="78">
        <f t="shared" si="32"/>
        <v>24673.40157073204</v>
      </c>
      <c r="T234" s="4">
        <f>+IF(SUM($T$41:T233)&gt;=$D$10,0,IF($D$14="Variable",$D$10/$D$25,0))</f>
        <v>0</v>
      </c>
    </row>
    <row r="235" spans="1:20" ht="15" outlineLevel="1">
      <c r="A235" s="4"/>
      <c r="B235" s="34" t="str">
        <f t="shared" si="33"/>
        <v>NA</v>
      </c>
      <c r="C235" s="4">
        <f aca="true" t="shared" si="37" ref="C235:C280">+J234</f>
        <v>-3.965396899729967E-10</v>
      </c>
      <c r="D235" s="4">
        <f aca="true" t="shared" si="38" ref="D235:D280">IF(C235&lt;0.49,0,IF($D$14="Fija",S235,E235+F235))</f>
        <v>0</v>
      </c>
      <c r="E235" s="4">
        <f aca="true" t="shared" si="39" ref="E235:E280">IF(C235&lt;0.49,0,IF($D$14="Fija",D235-F235,T235))</f>
        <v>0</v>
      </c>
      <c r="F235" s="4">
        <f t="shared" si="34"/>
        <v>0</v>
      </c>
      <c r="G235" s="38">
        <f t="shared" si="35"/>
        <v>0</v>
      </c>
      <c r="H235" s="4">
        <f>IF($D$19=Tablas!$I$6,0,IF(J234&lt;=0.49,0,IF($D$17="No",0,IF($D$19=Tablas!$I$5,0.49,IF('2. Deuda'!$D$13=Tablas!$B$6,Tablas!AD208,IF('2. Deuda'!$D$13=Tablas!$B$7,Tablas!AE208,IF('2. Deuda'!$D$13=Tablas!$B$8,Tablas!AF208,Tablas!AG208))))*$D$18*C235)))</f>
        <v>0</v>
      </c>
      <c r="I235" s="4"/>
      <c r="J235" s="4">
        <f aca="true" t="shared" si="40" ref="J235:J280">+C235-E235</f>
        <v>-3.965396899729967E-10</v>
      </c>
      <c r="K235" s="4"/>
      <c r="L235" s="4"/>
      <c r="M235" s="4"/>
      <c r="N235" s="4"/>
      <c r="O235" s="4"/>
      <c r="P235" s="4">
        <f t="shared" si="36"/>
        <v>0</v>
      </c>
      <c r="S235" s="78">
        <f t="shared" si="32"/>
        <v>24673.40157073204</v>
      </c>
      <c r="T235" s="4">
        <f>+IF(SUM($T$41:T234)&gt;=$D$10,0,IF($D$14="Variable",$D$10/$D$25,0))</f>
        <v>0</v>
      </c>
    </row>
    <row r="236" spans="1:20" ht="15" outlineLevel="1">
      <c r="A236" s="4"/>
      <c r="B236" s="34" t="str">
        <f t="shared" si="33"/>
        <v>NA</v>
      </c>
      <c r="C236" s="4">
        <f t="shared" si="37"/>
        <v>-3.965396899729967E-10</v>
      </c>
      <c r="D236" s="4">
        <f t="shared" si="38"/>
        <v>0</v>
      </c>
      <c r="E236" s="4">
        <f t="shared" si="39"/>
        <v>0</v>
      </c>
      <c r="F236" s="4">
        <f t="shared" si="34"/>
        <v>0</v>
      </c>
      <c r="G236" s="38">
        <f t="shared" si="35"/>
        <v>0</v>
      </c>
      <c r="H236" s="4">
        <f>IF($D$19=Tablas!$I$6,0,IF(J235&lt;=0.49,0,IF($D$17="No",0,IF($D$19=Tablas!$I$5,0.49,IF('2. Deuda'!$D$13=Tablas!$B$6,Tablas!AD209,IF('2. Deuda'!$D$13=Tablas!$B$7,Tablas!AE209,IF('2. Deuda'!$D$13=Tablas!$B$8,Tablas!AF209,Tablas!AG209))))*$D$18*C236)))</f>
        <v>0</v>
      </c>
      <c r="I236" s="4"/>
      <c r="J236" s="4">
        <f t="shared" si="40"/>
        <v>-3.965396899729967E-10</v>
      </c>
      <c r="K236" s="4"/>
      <c r="L236" s="4"/>
      <c r="M236" s="4"/>
      <c r="N236" s="4"/>
      <c r="O236" s="4"/>
      <c r="P236" s="4">
        <f t="shared" si="36"/>
        <v>0</v>
      </c>
      <c r="S236" s="78">
        <f t="shared" si="32"/>
        <v>24673.40157073204</v>
      </c>
      <c r="T236" s="4">
        <f>+IF(SUM($T$41:T235)&gt;=$D$10,0,IF($D$14="Variable",$D$10/$D$25,0))</f>
        <v>0</v>
      </c>
    </row>
    <row r="237" spans="1:20" ht="15" outlineLevel="1">
      <c r="A237" s="4"/>
      <c r="B237" s="34" t="str">
        <f t="shared" si="33"/>
        <v>NA</v>
      </c>
      <c r="C237" s="4">
        <f t="shared" si="37"/>
        <v>-3.965396899729967E-10</v>
      </c>
      <c r="D237" s="4">
        <f t="shared" si="38"/>
        <v>0</v>
      </c>
      <c r="E237" s="4">
        <f t="shared" si="39"/>
        <v>0</v>
      </c>
      <c r="F237" s="4">
        <f t="shared" si="34"/>
        <v>0</v>
      </c>
      <c r="G237" s="38">
        <f t="shared" si="35"/>
        <v>0</v>
      </c>
      <c r="H237" s="4">
        <f>IF($D$19=Tablas!$I$6,0,IF(J236&lt;=0.49,0,IF($D$17="No",0,IF($D$19=Tablas!$I$5,0.49,IF('2. Deuda'!$D$13=Tablas!$B$6,Tablas!AD210,IF('2. Deuda'!$D$13=Tablas!$B$7,Tablas!AE210,IF('2. Deuda'!$D$13=Tablas!$B$8,Tablas!AF210,Tablas!AG210))))*$D$18*C237)))</f>
        <v>0</v>
      </c>
      <c r="I237" s="4"/>
      <c r="J237" s="4">
        <f t="shared" si="40"/>
        <v>-3.965396899729967E-10</v>
      </c>
      <c r="K237" s="4"/>
      <c r="L237" s="4"/>
      <c r="M237" s="4"/>
      <c r="N237" s="4"/>
      <c r="O237" s="4"/>
      <c r="P237" s="4">
        <f t="shared" si="36"/>
        <v>0</v>
      </c>
      <c r="S237" s="78">
        <f t="shared" si="32"/>
        <v>24673.40157073204</v>
      </c>
      <c r="T237" s="4">
        <f>+IF(SUM($T$41:T236)&gt;=$D$10,0,IF($D$14="Variable",$D$10/$D$25,0))</f>
        <v>0</v>
      </c>
    </row>
    <row r="238" spans="1:20" ht="15" outlineLevel="1">
      <c r="A238" s="4"/>
      <c r="B238" s="34" t="str">
        <f t="shared" si="33"/>
        <v>NA</v>
      </c>
      <c r="C238" s="4">
        <f t="shared" si="37"/>
        <v>-3.965396899729967E-10</v>
      </c>
      <c r="D238" s="4">
        <f t="shared" si="38"/>
        <v>0</v>
      </c>
      <c r="E238" s="4">
        <f t="shared" si="39"/>
        <v>0</v>
      </c>
      <c r="F238" s="4">
        <f t="shared" si="34"/>
        <v>0</v>
      </c>
      <c r="G238" s="38">
        <f t="shared" si="35"/>
        <v>0</v>
      </c>
      <c r="H238" s="4">
        <f>IF($D$19=Tablas!$I$6,0,IF(J237&lt;=0.49,0,IF($D$17="No",0,IF($D$19=Tablas!$I$5,0.49,IF('2. Deuda'!$D$13=Tablas!$B$6,Tablas!AD211,IF('2. Deuda'!$D$13=Tablas!$B$7,Tablas!AE211,IF('2. Deuda'!$D$13=Tablas!$B$8,Tablas!AF211,Tablas!AG211))))*$D$18*C238)))</f>
        <v>0</v>
      </c>
      <c r="I238" s="4"/>
      <c r="J238" s="4">
        <f t="shared" si="40"/>
        <v>-3.965396899729967E-10</v>
      </c>
      <c r="K238" s="4"/>
      <c r="L238" s="4"/>
      <c r="M238" s="4"/>
      <c r="N238" s="4"/>
      <c r="O238" s="4"/>
      <c r="P238" s="4">
        <f t="shared" si="36"/>
        <v>0</v>
      </c>
      <c r="S238" s="78">
        <f t="shared" si="32"/>
        <v>24673.40157073204</v>
      </c>
      <c r="T238" s="4">
        <f>+IF(SUM($T$41:T237)&gt;=$D$10,0,IF($D$14="Variable",$D$10/$D$25,0))</f>
        <v>0</v>
      </c>
    </row>
    <row r="239" spans="1:20" ht="15" outlineLevel="1">
      <c r="A239" s="4"/>
      <c r="B239" s="34" t="str">
        <f t="shared" si="33"/>
        <v>NA</v>
      </c>
      <c r="C239" s="4">
        <f t="shared" si="37"/>
        <v>-3.965396899729967E-10</v>
      </c>
      <c r="D239" s="4">
        <f t="shared" si="38"/>
        <v>0</v>
      </c>
      <c r="E239" s="4">
        <f t="shared" si="39"/>
        <v>0</v>
      </c>
      <c r="F239" s="4">
        <f t="shared" si="34"/>
        <v>0</v>
      </c>
      <c r="G239" s="38">
        <f t="shared" si="35"/>
        <v>0</v>
      </c>
      <c r="H239" s="4">
        <f>IF($D$19=Tablas!$I$6,0,IF(J238&lt;=0.49,0,IF($D$17="No",0,IF($D$19=Tablas!$I$5,0.49,IF('2. Deuda'!$D$13=Tablas!$B$6,Tablas!AD212,IF('2. Deuda'!$D$13=Tablas!$B$7,Tablas!AE212,IF('2. Deuda'!$D$13=Tablas!$B$8,Tablas!AF212,Tablas!AG212))))*$D$18*C239)))</f>
        <v>0</v>
      </c>
      <c r="I239" s="4"/>
      <c r="J239" s="4">
        <f t="shared" si="40"/>
        <v>-3.965396899729967E-10</v>
      </c>
      <c r="K239" s="4"/>
      <c r="L239" s="4"/>
      <c r="M239" s="4"/>
      <c r="N239" s="4"/>
      <c r="O239" s="4"/>
      <c r="P239" s="4">
        <f t="shared" si="36"/>
        <v>0</v>
      </c>
      <c r="S239" s="78">
        <f t="shared" si="32"/>
        <v>24673.40157073204</v>
      </c>
      <c r="T239" s="4">
        <f>+IF(SUM($T$41:T238)&gt;=$D$10,0,IF($D$14="Variable",$D$10/$D$25,0))</f>
        <v>0</v>
      </c>
    </row>
    <row r="240" spans="1:20" ht="15" outlineLevel="1">
      <c r="A240" s="4"/>
      <c r="B240" s="34" t="str">
        <f t="shared" si="33"/>
        <v>NA</v>
      </c>
      <c r="C240" s="4">
        <f t="shared" si="37"/>
        <v>-3.965396899729967E-10</v>
      </c>
      <c r="D240" s="4">
        <f t="shared" si="38"/>
        <v>0</v>
      </c>
      <c r="E240" s="4">
        <f t="shared" si="39"/>
        <v>0</v>
      </c>
      <c r="F240" s="4">
        <f t="shared" si="34"/>
        <v>0</v>
      </c>
      <c r="G240" s="38">
        <f t="shared" si="35"/>
        <v>0</v>
      </c>
      <c r="H240" s="4">
        <f>IF($D$19=Tablas!$I$6,0,IF(J239&lt;=0.49,0,IF($D$17="No",0,IF($D$19=Tablas!$I$5,0.49,IF('2. Deuda'!$D$13=Tablas!$B$6,Tablas!AD213,IF('2. Deuda'!$D$13=Tablas!$B$7,Tablas!AE213,IF('2. Deuda'!$D$13=Tablas!$B$8,Tablas!AF213,Tablas!AG213))))*$D$18*C240)))</f>
        <v>0</v>
      </c>
      <c r="I240" s="4"/>
      <c r="J240" s="4">
        <f t="shared" si="40"/>
        <v>-3.965396899729967E-10</v>
      </c>
      <c r="K240" s="4"/>
      <c r="L240" s="4"/>
      <c r="M240" s="4"/>
      <c r="N240" s="4"/>
      <c r="O240" s="4"/>
      <c r="P240" s="4">
        <f t="shared" si="36"/>
        <v>0</v>
      </c>
      <c r="S240" s="78">
        <f t="shared" si="32"/>
        <v>24673.40157073204</v>
      </c>
      <c r="T240" s="4">
        <f>+IF(SUM($T$41:T239)&gt;=$D$10,0,IF($D$14="Variable",$D$10/$D$25,0))</f>
        <v>0</v>
      </c>
    </row>
    <row r="241" spans="1:20" ht="15" outlineLevel="1">
      <c r="A241" s="4"/>
      <c r="B241" s="34" t="str">
        <f t="shared" si="33"/>
        <v>NA</v>
      </c>
      <c r="C241" s="4">
        <f t="shared" si="37"/>
        <v>-3.965396899729967E-10</v>
      </c>
      <c r="D241" s="4">
        <f t="shared" si="38"/>
        <v>0</v>
      </c>
      <c r="E241" s="4">
        <f t="shared" si="39"/>
        <v>0</v>
      </c>
      <c r="F241" s="4">
        <f t="shared" si="34"/>
        <v>0</v>
      </c>
      <c r="G241" s="38">
        <f t="shared" si="35"/>
        <v>0</v>
      </c>
      <c r="H241" s="4">
        <f>IF($D$19=Tablas!$I$6,0,IF(J240&lt;=0.49,0,IF($D$17="No",0,IF($D$19=Tablas!$I$5,0.49,IF('2. Deuda'!$D$13=Tablas!$B$6,Tablas!AD214,IF('2. Deuda'!$D$13=Tablas!$B$7,Tablas!AE214,IF('2. Deuda'!$D$13=Tablas!$B$8,Tablas!AF214,Tablas!AG214))))*$D$18*C241)))</f>
        <v>0</v>
      </c>
      <c r="I241" s="4"/>
      <c r="J241" s="4">
        <f t="shared" si="40"/>
        <v>-3.965396899729967E-10</v>
      </c>
      <c r="K241" s="4"/>
      <c r="L241" s="4"/>
      <c r="M241" s="4"/>
      <c r="N241" s="4"/>
      <c r="O241" s="4"/>
      <c r="P241" s="4">
        <f t="shared" si="36"/>
        <v>0</v>
      </c>
      <c r="S241" s="78">
        <f t="shared" si="32"/>
        <v>24673.40157073204</v>
      </c>
      <c r="T241" s="4">
        <f>+IF(SUM($T$41:T240)&gt;=$D$10,0,IF($D$14="Variable",$D$10/$D$25,0))</f>
        <v>0</v>
      </c>
    </row>
    <row r="242" spans="1:20" ht="15" outlineLevel="1">
      <c r="A242" s="4"/>
      <c r="B242" s="34" t="str">
        <f t="shared" si="33"/>
        <v>NA</v>
      </c>
      <c r="C242" s="4">
        <f t="shared" si="37"/>
        <v>-3.965396899729967E-10</v>
      </c>
      <c r="D242" s="4">
        <f t="shared" si="38"/>
        <v>0</v>
      </c>
      <c r="E242" s="4">
        <f t="shared" si="39"/>
        <v>0</v>
      </c>
      <c r="F242" s="4">
        <f t="shared" si="34"/>
        <v>0</v>
      </c>
      <c r="G242" s="38">
        <f t="shared" si="35"/>
        <v>0</v>
      </c>
      <c r="H242" s="4">
        <f>IF($D$19=Tablas!$I$6,0,IF(J241&lt;=0.49,0,IF($D$17="No",0,IF($D$19=Tablas!$I$5,0.49,IF('2. Deuda'!$D$13=Tablas!$B$6,Tablas!AD215,IF('2. Deuda'!$D$13=Tablas!$B$7,Tablas!AE215,IF('2. Deuda'!$D$13=Tablas!$B$8,Tablas!AF215,Tablas!AG215))))*$D$18*C242)))</f>
        <v>0</v>
      </c>
      <c r="I242" s="4"/>
      <c r="J242" s="4">
        <f t="shared" si="40"/>
        <v>-3.965396899729967E-10</v>
      </c>
      <c r="K242" s="4"/>
      <c r="L242" s="4"/>
      <c r="M242" s="4"/>
      <c r="N242" s="4"/>
      <c r="O242" s="4"/>
      <c r="P242" s="4">
        <f t="shared" si="36"/>
        <v>0</v>
      </c>
      <c r="S242" s="78">
        <f t="shared" si="32"/>
        <v>24673.40157073204</v>
      </c>
      <c r="T242" s="4">
        <f>+IF(SUM($T$41:T241)&gt;=$D$10,0,IF($D$14="Variable",$D$10/$D$25,0))</f>
        <v>0</v>
      </c>
    </row>
    <row r="243" spans="1:20" ht="15" outlineLevel="1">
      <c r="A243" s="4"/>
      <c r="B243" s="34" t="str">
        <f t="shared" si="33"/>
        <v>NA</v>
      </c>
      <c r="C243" s="4">
        <f t="shared" si="37"/>
        <v>-3.965396899729967E-10</v>
      </c>
      <c r="D243" s="4">
        <f t="shared" si="38"/>
        <v>0</v>
      </c>
      <c r="E243" s="4">
        <f t="shared" si="39"/>
        <v>0</v>
      </c>
      <c r="F243" s="4">
        <f t="shared" si="34"/>
        <v>0</v>
      </c>
      <c r="G243" s="38">
        <f t="shared" si="35"/>
        <v>0</v>
      </c>
      <c r="H243" s="4">
        <f>IF($D$19=Tablas!$I$6,0,IF(J242&lt;=0.49,0,IF($D$17="No",0,IF($D$19=Tablas!$I$5,0.49,IF('2. Deuda'!$D$13=Tablas!$B$6,Tablas!AD216,IF('2. Deuda'!$D$13=Tablas!$B$7,Tablas!AE216,IF('2. Deuda'!$D$13=Tablas!$B$8,Tablas!AF216,Tablas!AG216))))*$D$18*C243)))</f>
        <v>0</v>
      </c>
      <c r="I243" s="4"/>
      <c r="J243" s="4">
        <f t="shared" si="40"/>
        <v>-3.965396899729967E-10</v>
      </c>
      <c r="K243" s="4"/>
      <c r="L243" s="4"/>
      <c r="M243" s="4"/>
      <c r="N243" s="4"/>
      <c r="O243" s="4"/>
      <c r="P243" s="4">
        <f t="shared" si="36"/>
        <v>0</v>
      </c>
      <c r="S243" s="78">
        <f t="shared" si="32"/>
        <v>24673.40157073204</v>
      </c>
      <c r="T243" s="4">
        <f>+IF(SUM($T$41:T242)&gt;=$D$10,0,IF($D$14="Variable",$D$10/$D$25,0))</f>
        <v>0</v>
      </c>
    </row>
    <row r="244" spans="1:20" ht="15" outlineLevel="1">
      <c r="A244" s="4"/>
      <c r="B244" s="34" t="str">
        <f t="shared" si="33"/>
        <v>NA</v>
      </c>
      <c r="C244" s="4">
        <f t="shared" si="37"/>
        <v>-3.965396899729967E-10</v>
      </c>
      <c r="D244" s="4">
        <f t="shared" si="38"/>
        <v>0</v>
      </c>
      <c r="E244" s="4">
        <f t="shared" si="39"/>
        <v>0</v>
      </c>
      <c r="F244" s="4">
        <f t="shared" si="34"/>
        <v>0</v>
      </c>
      <c r="G244" s="38">
        <f t="shared" si="35"/>
        <v>0</v>
      </c>
      <c r="H244" s="4">
        <f>IF($D$19=Tablas!$I$6,0,IF(J243&lt;=0.49,0,IF($D$17="No",0,IF($D$19=Tablas!$I$5,0.49,IF('2. Deuda'!$D$13=Tablas!$B$6,Tablas!AD217,IF('2. Deuda'!$D$13=Tablas!$B$7,Tablas!AE217,IF('2. Deuda'!$D$13=Tablas!$B$8,Tablas!AF217,Tablas!AG217))))*$D$18*C244)))</f>
        <v>0</v>
      </c>
      <c r="I244" s="4"/>
      <c r="J244" s="4">
        <f t="shared" si="40"/>
        <v>-3.965396899729967E-10</v>
      </c>
      <c r="K244" s="4"/>
      <c r="L244" s="4"/>
      <c r="M244" s="4"/>
      <c r="N244" s="4"/>
      <c r="O244" s="4"/>
      <c r="P244" s="4">
        <f t="shared" si="36"/>
        <v>0</v>
      </c>
      <c r="S244" s="78">
        <f t="shared" si="32"/>
        <v>24673.40157073204</v>
      </c>
      <c r="T244" s="4">
        <f>+IF(SUM($T$41:T243)&gt;=$D$10,0,IF($D$14="Variable",$D$10/$D$25,0))</f>
        <v>0</v>
      </c>
    </row>
    <row r="245" spans="1:20" ht="15" outlineLevel="1">
      <c r="A245" s="4"/>
      <c r="B245" s="34" t="str">
        <f t="shared" si="33"/>
        <v>NA</v>
      </c>
      <c r="C245" s="4">
        <f t="shared" si="37"/>
        <v>-3.965396899729967E-10</v>
      </c>
      <c r="D245" s="4">
        <f t="shared" si="38"/>
        <v>0</v>
      </c>
      <c r="E245" s="4">
        <f t="shared" si="39"/>
        <v>0</v>
      </c>
      <c r="F245" s="4">
        <f t="shared" si="34"/>
        <v>0</v>
      </c>
      <c r="G245" s="38">
        <f t="shared" si="35"/>
        <v>0</v>
      </c>
      <c r="H245" s="4">
        <f>IF($D$19=Tablas!$I$6,0,IF(J244&lt;=0.49,0,IF($D$17="No",0,IF($D$19=Tablas!$I$5,0.49,IF('2. Deuda'!$D$13=Tablas!$B$6,Tablas!AD218,IF('2. Deuda'!$D$13=Tablas!$B$7,Tablas!AE218,IF('2. Deuda'!$D$13=Tablas!$B$8,Tablas!AF218,Tablas!AG218))))*$D$18*C245)))</f>
        <v>0</v>
      </c>
      <c r="I245" s="4"/>
      <c r="J245" s="4">
        <f t="shared" si="40"/>
        <v>-3.965396899729967E-10</v>
      </c>
      <c r="K245" s="4"/>
      <c r="L245" s="4"/>
      <c r="M245" s="4"/>
      <c r="N245" s="4"/>
      <c r="O245" s="4"/>
      <c r="P245" s="4">
        <f t="shared" si="36"/>
        <v>0</v>
      </c>
      <c r="S245" s="78">
        <f t="shared" si="32"/>
        <v>24673.40157073204</v>
      </c>
      <c r="T245" s="4">
        <f>+IF(SUM($T$41:T244)&gt;=$D$10,0,IF($D$14="Variable",$D$10/$D$25,0))</f>
        <v>0</v>
      </c>
    </row>
    <row r="246" spans="1:20" ht="15" outlineLevel="1">
      <c r="A246" s="4"/>
      <c r="B246" s="34" t="str">
        <f t="shared" si="33"/>
        <v>NA</v>
      </c>
      <c r="C246" s="4">
        <f t="shared" si="37"/>
        <v>-3.965396899729967E-10</v>
      </c>
      <c r="D246" s="4">
        <f t="shared" si="38"/>
        <v>0</v>
      </c>
      <c r="E246" s="4">
        <f t="shared" si="39"/>
        <v>0</v>
      </c>
      <c r="F246" s="4">
        <f t="shared" si="34"/>
        <v>0</v>
      </c>
      <c r="G246" s="38">
        <f t="shared" si="35"/>
        <v>0</v>
      </c>
      <c r="H246" s="4">
        <f>IF($D$19=Tablas!$I$6,0,IF(J245&lt;=0.49,0,IF($D$17="No",0,IF($D$19=Tablas!$I$5,0.49,IF('2. Deuda'!$D$13=Tablas!$B$6,Tablas!AD219,IF('2. Deuda'!$D$13=Tablas!$B$7,Tablas!AE219,IF('2. Deuda'!$D$13=Tablas!$B$8,Tablas!AF219,Tablas!AG219))))*$D$18*C246)))</f>
        <v>0</v>
      </c>
      <c r="I246" s="4"/>
      <c r="J246" s="4">
        <f t="shared" si="40"/>
        <v>-3.965396899729967E-10</v>
      </c>
      <c r="K246" s="4"/>
      <c r="L246" s="4"/>
      <c r="M246" s="4"/>
      <c r="N246" s="4"/>
      <c r="O246" s="4"/>
      <c r="P246" s="4">
        <f t="shared" si="36"/>
        <v>0</v>
      </c>
      <c r="S246" s="78">
        <f t="shared" si="32"/>
        <v>24673.40157073204</v>
      </c>
      <c r="T246" s="4">
        <f>+IF(SUM($T$41:T245)&gt;=$D$10,0,IF($D$14="Variable",$D$10/$D$25,0))</f>
        <v>0</v>
      </c>
    </row>
    <row r="247" spans="1:20" ht="15" outlineLevel="1">
      <c r="A247" s="4"/>
      <c r="B247" s="34" t="str">
        <f t="shared" si="33"/>
        <v>NA</v>
      </c>
      <c r="C247" s="4">
        <f t="shared" si="37"/>
        <v>-3.965396899729967E-10</v>
      </c>
      <c r="D247" s="4">
        <f t="shared" si="38"/>
        <v>0</v>
      </c>
      <c r="E247" s="4">
        <f t="shared" si="39"/>
        <v>0</v>
      </c>
      <c r="F247" s="4">
        <f t="shared" si="34"/>
        <v>0</v>
      </c>
      <c r="G247" s="38">
        <f t="shared" si="35"/>
        <v>0</v>
      </c>
      <c r="H247" s="4">
        <f>IF($D$19=Tablas!$I$6,0,IF(J246&lt;=0.49,0,IF($D$17="No",0,IF($D$19=Tablas!$I$5,0.49,IF('2. Deuda'!$D$13=Tablas!$B$6,Tablas!AD220,IF('2. Deuda'!$D$13=Tablas!$B$7,Tablas!AE220,IF('2. Deuda'!$D$13=Tablas!$B$8,Tablas!AF220,Tablas!AG220))))*$D$18*C247)))</f>
        <v>0</v>
      </c>
      <c r="I247" s="4"/>
      <c r="J247" s="4">
        <f t="shared" si="40"/>
        <v>-3.965396899729967E-10</v>
      </c>
      <c r="K247" s="4"/>
      <c r="L247" s="4"/>
      <c r="M247" s="4"/>
      <c r="N247" s="4"/>
      <c r="O247" s="4"/>
      <c r="P247" s="4">
        <f t="shared" si="36"/>
        <v>0</v>
      </c>
      <c r="S247" s="78">
        <f t="shared" si="32"/>
        <v>24673.40157073204</v>
      </c>
      <c r="T247" s="4">
        <f>+IF(SUM($T$41:T246)&gt;=$D$10,0,IF($D$14="Variable",$D$10/$D$25,0))</f>
        <v>0</v>
      </c>
    </row>
    <row r="248" spans="1:20" ht="15" outlineLevel="1">
      <c r="A248" s="4"/>
      <c r="B248" s="34" t="str">
        <f t="shared" si="33"/>
        <v>NA</v>
      </c>
      <c r="C248" s="4">
        <f t="shared" si="37"/>
        <v>-3.965396899729967E-10</v>
      </c>
      <c r="D248" s="4">
        <f t="shared" si="38"/>
        <v>0</v>
      </c>
      <c r="E248" s="4">
        <f t="shared" si="39"/>
        <v>0</v>
      </c>
      <c r="F248" s="4">
        <f t="shared" si="34"/>
        <v>0</v>
      </c>
      <c r="G248" s="38">
        <f t="shared" si="35"/>
        <v>0</v>
      </c>
      <c r="H248" s="4">
        <f>IF($D$19=Tablas!$I$6,0,IF(J247&lt;=0.49,0,IF($D$17="No",0,IF($D$19=Tablas!$I$5,0.49,IF('2. Deuda'!$D$13=Tablas!$B$6,Tablas!AD221,IF('2. Deuda'!$D$13=Tablas!$B$7,Tablas!AE221,IF('2. Deuda'!$D$13=Tablas!$B$8,Tablas!AF221,Tablas!AG221))))*$D$18*C248)))</f>
        <v>0</v>
      </c>
      <c r="I248" s="4"/>
      <c r="J248" s="4">
        <f t="shared" si="40"/>
        <v>-3.965396899729967E-10</v>
      </c>
      <c r="K248" s="4"/>
      <c r="L248" s="4"/>
      <c r="M248" s="4"/>
      <c r="N248" s="4"/>
      <c r="O248" s="4"/>
      <c r="P248" s="4">
        <f t="shared" si="36"/>
        <v>0</v>
      </c>
      <c r="S248" s="78">
        <f t="shared" si="32"/>
        <v>24673.40157073204</v>
      </c>
      <c r="T248" s="4">
        <f>+IF(SUM($T$41:T247)&gt;=$D$10,0,IF($D$14="Variable",$D$10/$D$25,0))</f>
        <v>0</v>
      </c>
    </row>
    <row r="249" spans="1:20" ht="15" outlineLevel="1">
      <c r="A249" s="4"/>
      <c r="B249" s="34" t="str">
        <f t="shared" si="33"/>
        <v>NA</v>
      </c>
      <c r="C249" s="4">
        <f t="shared" si="37"/>
        <v>-3.965396899729967E-10</v>
      </c>
      <c r="D249" s="4">
        <f t="shared" si="38"/>
        <v>0</v>
      </c>
      <c r="E249" s="4">
        <f t="shared" si="39"/>
        <v>0</v>
      </c>
      <c r="F249" s="4">
        <f t="shared" si="34"/>
        <v>0</v>
      </c>
      <c r="G249" s="38">
        <f t="shared" si="35"/>
        <v>0</v>
      </c>
      <c r="H249" s="4">
        <f>IF($D$19=Tablas!$I$6,0,IF(J248&lt;=0.49,0,IF($D$17="No",0,IF($D$19=Tablas!$I$5,0.49,IF('2. Deuda'!$D$13=Tablas!$B$6,Tablas!AD222,IF('2. Deuda'!$D$13=Tablas!$B$7,Tablas!AE222,IF('2. Deuda'!$D$13=Tablas!$B$8,Tablas!AF222,Tablas!AG222))))*$D$18*C249)))</f>
        <v>0</v>
      </c>
      <c r="I249" s="4"/>
      <c r="J249" s="4">
        <f t="shared" si="40"/>
        <v>-3.965396899729967E-10</v>
      </c>
      <c r="K249" s="4"/>
      <c r="L249" s="4"/>
      <c r="M249" s="4"/>
      <c r="N249" s="4"/>
      <c r="O249" s="4"/>
      <c r="P249" s="4">
        <f t="shared" si="36"/>
        <v>0</v>
      </c>
      <c r="S249" s="78">
        <f t="shared" si="32"/>
        <v>24673.40157073204</v>
      </c>
      <c r="T249" s="4">
        <f>+IF(SUM($T$41:T248)&gt;=$D$10,0,IF($D$14="Variable",$D$10/$D$25,0))</f>
        <v>0</v>
      </c>
    </row>
    <row r="250" spans="1:20" ht="15" outlineLevel="1">
      <c r="A250" s="4"/>
      <c r="B250" s="34" t="str">
        <f t="shared" si="33"/>
        <v>NA</v>
      </c>
      <c r="C250" s="4">
        <f t="shared" si="37"/>
        <v>-3.965396899729967E-10</v>
      </c>
      <c r="D250" s="4">
        <f t="shared" si="38"/>
        <v>0</v>
      </c>
      <c r="E250" s="4">
        <f t="shared" si="39"/>
        <v>0</v>
      </c>
      <c r="F250" s="4">
        <f t="shared" si="34"/>
        <v>0</v>
      </c>
      <c r="G250" s="38">
        <f t="shared" si="35"/>
        <v>0</v>
      </c>
      <c r="H250" s="4">
        <f>IF($D$19=Tablas!$I$6,0,IF(J249&lt;=0.49,0,IF($D$17="No",0,IF($D$19=Tablas!$I$5,0.49,IF('2. Deuda'!$D$13=Tablas!$B$6,Tablas!AD223,IF('2. Deuda'!$D$13=Tablas!$B$7,Tablas!AE223,IF('2. Deuda'!$D$13=Tablas!$B$8,Tablas!AF223,Tablas!AG223))))*$D$18*C250)))</f>
        <v>0</v>
      </c>
      <c r="I250" s="4"/>
      <c r="J250" s="4">
        <f t="shared" si="40"/>
        <v>-3.965396899729967E-10</v>
      </c>
      <c r="K250" s="4"/>
      <c r="L250" s="4"/>
      <c r="M250" s="4"/>
      <c r="N250" s="4"/>
      <c r="O250" s="4"/>
      <c r="P250" s="4">
        <f t="shared" si="36"/>
        <v>0</v>
      </c>
      <c r="S250" s="78">
        <f t="shared" si="32"/>
        <v>24673.40157073204</v>
      </c>
      <c r="T250" s="4">
        <f>+IF(SUM($T$41:T249)&gt;=$D$10,0,IF($D$14="Variable",$D$10/$D$25,0))</f>
        <v>0</v>
      </c>
    </row>
    <row r="251" spans="1:20" ht="15" outlineLevel="1">
      <c r="A251" s="4"/>
      <c r="B251" s="34" t="str">
        <f t="shared" si="33"/>
        <v>NA</v>
      </c>
      <c r="C251" s="4">
        <f t="shared" si="37"/>
        <v>-3.965396899729967E-10</v>
      </c>
      <c r="D251" s="4">
        <f t="shared" si="38"/>
        <v>0</v>
      </c>
      <c r="E251" s="4">
        <f t="shared" si="39"/>
        <v>0</v>
      </c>
      <c r="F251" s="4">
        <f t="shared" si="34"/>
        <v>0</v>
      </c>
      <c r="G251" s="38">
        <f t="shared" si="35"/>
        <v>0</v>
      </c>
      <c r="H251" s="4">
        <f>IF($D$19=Tablas!$I$6,0,IF(J250&lt;=0.49,0,IF($D$17="No",0,IF($D$19=Tablas!$I$5,0.49,IF('2. Deuda'!$D$13=Tablas!$B$6,Tablas!AD224,IF('2. Deuda'!$D$13=Tablas!$B$7,Tablas!AE224,IF('2. Deuda'!$D$13=Tablas!$B$8,Tablas!AF224,Tablas!AG224))))*$D$18*C251)))</f>
        <v>0</v>
      </c>
      <c r="I251" s="4"/>
      <c r="J251" s="4">
        <f t="shared" si="40"/>
        <v>-3.965396899729967E-10</v>
      </c>
      <c r="K251" s="4"/>
      <c r="L251" s="4"/>
      <c r="M251" s="4"/>
      <c r="N251" s="4"/>
      <c r="O251" s="4"/>
      <c r="P251" s="4">
        <f t="shared" si="36"/>
        <v>0</v>
      </c>
      <c r="S251" s="78">
        <f t="shared" si="32"/>
        <v>24673.40157073204</v>
      </c>
      <c r="T251" s="4">
        <f>+IF(SUM($T$41:T250)&gt;=$D$10,0,IF($D$14="Variable",$D$10/$D$25,0))</f>
        <v>0</v>
      </c>
    </row>
    <row r="252" spans="1:20" ht="15" outlineLevel="1">
      <c r="A252" s="4"/>
      <c r="B252" s="34" t="str">
        <f t="shared" si="33"/>
        <v>NA</v>
      </c>
      <c r="C252" s="4">
        <f t="shared" si="37"/>
        <v>-3.965396899729967E-10</v>
      </c>
      <c r="D252" s="4">
        <f t="shared" si="38"/>
        <v>0</v>
      </c>
      <c r="E252" s="4">
        <f t="shared" si="39"/>
        <v>0</v>
      </c>
      <c r="F252" s="4">
        <f t="shared" si="34"/>
        <v>0</v>
      </c>
      <c r="G252" s="38">
        <f t="shared" si="35"/>
        <v>0</v>
      </c>
      <c r="H252" s="4">
        <f>IF($D$19=Tablas!$I$6,0,IF(J251&lt;=0.49,0,IF($D$17="No",0,IF($D$19=Tablas!$I$5,0.49,IF('2. Deuda'!$D$13=Tablas!$B$6,Tablas!AD225,IF('2. Deuda'!$D$13=Tablas!$B$7,Tablas!AE225,IF('2. Deuda'!$D$13=Tablas!$B$8,Tablas!AF225,Tablas!AG225))))*$D$18*C252)))</f>
        <v>0</v>
      </c>
      <c r="I252" s="4"/>
      <c r="J252" s="4">
        <f t="shared" si="40"/>
        <v>-3.965396899729967E-10</v>
      </c>
      <c r="K252" s="4"/>
      <c r="L252" s="4"/>
      <c r="M252" s="4"/>
      <c r="N252" s="4"/>
      <c r="O252" s="4"/>
      <c r="P252" s="4">
        <f t="shared" si="36"/>
        <v>0</v>
      </c>
      <c r="S252" s="78">
        <f t="shared" si="32"/>
        <v>24673.40157073204</v>
      </c>
      <c r="T252" s="4">
        <f>+IF(SUM($T$41:T251)&gt;=$D$10,0,IF($D$14="Variable",$D$10/$D$25,0))</f>
        <v>0</v>
      </c>
    </row>
    <row r="253" spans="1:20" ht="15" outlineLevel="1">
      <c r="A253" s="4"/>
      <c r="B253" s="34" t="str">
        <f t="shared" si="33"/>
        <v>NA</v>
      </c>
      <c r="C253" s="4">
        <f t="shared" si="37"/>
        <v>-3.965396899729967E-10</v>
      </c>
      <c r="D253" s="4">
        <f t="shared" si="38"/>
        <v>0</v>
      </c>
      <c r="E253" s="4">
        <f t="shared" si="39"/>
        <v>0</v>
      </c>
      <c r="F253" s="4">
        <f t="shared" si="34"/>
        <v>0</v>
      </c>
      <c r="G253" s="38">
        <f t="shared" si="35"/>
        <v>0</v>
      </c>
      <c r="H253" s="4">
        <f>IF($D$19=Tablas!$I$6,0,IF(J252&lt;=0.49,0,IF($D$17="No",0,IF($D$19=Tablas!$I$5,0.49,IF('2. Deuda'!$D$13=Tablas!$B$6,Tablas!AD226,IF('2. Deuda'!$D$13=Tablas!$B$7,Tablas!AE226,IF('2. Deuda'!$D$13=Tablas!$B$8,Tablas!AF226,Tablas!AG226))))*$D$18*C253)))</f>
        <v>0</v>
      </c>
      <c r="I253" s="4"/>
      <c r="J253" s="4">
        <f t="shared" si="40"/>
        <v>-3.965396899729967E-10</v>
      </c>
      <c r="K253" s="4"/>
      <c r="L253" s="4"/>
      <c r="M253" s="4"/>
      <c r="N253" s="4"/>
      <c r="O253" s="4"/>
      <c r="P253" s="4">
        <f t="shared" si="36"/>
        <v>0</v>
      </c>
      <c r="S253" s="78">
        <f t="shared" si="32"/>
        <v>24673.40157073204</v>
      </c>
      <c r="T253" s="4">
        <f>+IF(SUM($T$41:T252)&gt;=$D$10,0,IF($D$14="Variable",$D$10/$D$25,0))</f>
        <v>0</v>
      </c>
    </row>
    <row r="254" spans="1:20" ht="15" outlineLevel="1">
      <c r="A254" s="4"/>
      <c r="B254" s="34" t="str">
        <f t="shared" si="33"/>
        <v>NA</v>
      </c>
      <c r="C254" s="4">
        <f t="shared" si="37"/>
        <v>-3.965396899729967E-10</v>
      </c>
      <c r="D254" s="4">
        <f t="shared" si="38"/>
        <v>0</v>
      </c>
      <c r="E254" s="4">
        <f t="shared" si="39"/>
        <v>0</v>
      </c>
      <c r="F254" s="4">
        <f t="shared" si="34"/>
        <v>0</v>
      </c>
      <c r="G254" s="38">
        <f t="shared" si="35"/>
        <v>0</v>
      </c>
      <c r="H254" s="4">
        <f>IF($D$19=Tablas!$I$6,0,IF(J253&lt;=0.49,0,IF($D$17="No",0,IF($D$19=Tablas!$I$5,0.49,IF('2. Deuda'!$D$13=Tablas!$B$6,Tablas!AD227,IF('2. Deuda'!$D$13=Tablas!$B$7,Tablas!AE227,IF('2. Deuda'!$D$13=Tablas!$B$8,Tablas!AF227,Tablas!AG227))))*$D$18*C254)))</f>
        <v>0</v>
      </c>
      <c r="I254" s="4"/>
      <c r="J254" s="4">
        <f t="shared" si="40"/>
        <v>-3.965396899729967E-10</v>
      </c>
      <c r="K254" s="4"/>
      <c r="L254" s="4"/>
      <c r="M254" s="4"/>
      <c r="N254" s="4"/>
      <c r="O254" s="4"/>
      <c r="P254" s="4">
        <f t="shared" si="36"/>
        <v>0</v>
      </c>
      <c r="S254" s="78">
        <f t="shared" si="32"/>
        <v>24673.40157073204</v>
      </c>
      <c r="T254" s="4">
        <f>+IF(SUM($T$41:T253)&gt;=$D$10,0,IF($D$14="Variable",$D$10/$D$25,0))</f>
        <v>0</v>
      </c>
    </row>
    <row r="255" spans="1:20" ht="15" outlineLevel="1">
      <c r="A255" s="4"/>
      <c r="B255" s="34" t="str">
        <f t="shared" si="33"/>
        <v>NA</v>
      </c>
      <c r="C255" s="4">
        <f t="shared" si="37"/>
        <v>-3.965396899729967E-10</v>
      </c>
      <c r="D255" s="4">
        <f t="shared" si="38"/>
        <v>0</v>
      </c>
      <c r="E255" s="4">
        <f t="shared" si="39"/>
        <v>0</v>
      </c>
      <c r="F255" s="4">
        <f t="shared" si="34"/>
        <v>0</v>
      </c>
      <c r="G255" s="38">
        <f t="shared" si="35"/>
        <v>0</v>
      </c>
      <c r="H255" s="4">
        <f>IF($D$19=Tablas!$I$6,0,IF(J254&lt;=0.49,0,IF($D$17="No",0,IF($D$19=Tablas!$I$5,0.49,IF('2. Deuda'!$D$13=Tablas!$B$6,Tablas!AD228,IF('2. Deuda'!$D$13=Tablas!$B$7,Tablas!AE228,IF('2. Deuda'!$D$13=Tablas!$B$8,Tablas!AF228,Tablas!AG228))))*$D$18*C255)))</f>
        <v>0</v>
      </c>
      <c r="I255" s="4"/>
      <c r="J255" s="4">
        <f t="shared" si="40"/>
        <v>-3.965396899729967E-10</v>
      </c>
      <c r="K255" s="4"/>
      <c r="L255" s="4"/>
      <c r="M255" s="4"/>
      <c r="N255" s="4"/>
      <c r="O255" s="4"/>
      <c r="P255" s="4">
        <f t="shared" si="36"/>
        <v>0</v>
      </c>
      <c r="S255" s="78">
        <f t="shared" si="32"/>
        <v>24673.40157073204</v>
      </c>
      <c r="T255" s="4">
        <f>+IF(SUM($T$41:T254)&gt;=$D$10,0,IF($D$14="Variable",$D$10/$D$25,0))</f>
        <v>0</v>
      </c>
    </row>
    <row r="256" spans="1:20" ht="15" outlineLevel="1">
      <c r="A256" s="4"/>
      <c r="B256" s="34" t="str">
        <f t="shared" si="33"/>
        <v>NA</v>
      </c>
      <c r="C256" s="4">
        <f t="shared" si="37"/>
        <v>-3.965396899729967E-10</v>
      </c>
      <c r="D256" s="4">
        <f t="shared" si="38"/>
        <v>0</v>
      </c>
      <c r="E256" s="4">
        <f t="shared" si="39"/>
        <v>0</v>
      </c>
      <c r="F256" s="4">
        <f t="shared" si="34"/>
        <v>0</v>
      </c>
      <c r="G256" s="38">
        <f t="shared" si="35"/>
        <v>0</v>
      </c>
      <c r="H256" s="4">
        <f>IF($D$19=Tablas!$I$6,0,IF(J255&lt;=0.49,0,IF($D$17="No",0,IF($D$19=Tablas!$I$5,0.49,IF('2. Deuda'!$D$13=Tablas!$B$6,Tablas!AD229,IF('2. Deuda'!$D$13=Tablas!$B$7,Tablas!AE229,IF('2. Deuda'!$D$13=Tablas!$B$8,Tablas!AF229,Tablas!AG229))))*$D$18*C256)))</f>
        <v>0</v>
      </c>
      <c r="I256" s="4"/>
      <c r="J256" s="4">
        <f t="shared" si="40"/>
        <v>-3.965396899729967E-10</v>
      </c>
      <c r="K256" s="4"/>
      <c r="L256" s="4"/>
      <c r="M256" s="4"/>
      <c r="N256" s="4"/>
      <c r="O256" s="4"/>
      <c r="P256" s="4">
        <f t="shared" si="36"/>
        <v>0</v>
      </c>
      <c r="S256" s="78">
        <f t="shared" si="32"/>
        <v>24673.40157073204</v>
      </c>
      <c r="T256" s="4">
        <f>+IF(SUM($T$41:T255)&gt;=$D$10,0,IF($D$14="Variable",$D$10/$D$25,0))</f>
        <v>0</v>
      </c>
    </row>
    <row r="257" spans="1:20" ht="15" outlineLevel="1">
      <c r="A257" s="4"/>
      <c r="B257" s="34" t="str">
        <f t="shared" si="33"/>
        <v>NA</v>
      </c>
      <c r="C257" s="4">
        <f t="shared" si="37"/>
        <v>-3.965396899729967E-10</v>
      </c>
      <c r="D257" s="4">
        <f t="shared" si="38"/>
        <v>0</v>
      </c>
      <c r="E257" s="4">
        <f t="shared" si="39"/>
        <v>0</v>
      </c>
      <c r="F257" s="4">
        <f t="shared" si="34"/>
        <v>0</v>
      </c>
      <c r="G257" s="38">
        <f t="shared" si="35"/>
        <v>0</v>
      </c>
      <c r="H257" s="4">
        <f>IF($D$19=Tablas!$I$6,0,IF(J256&lt;=0.49,0,IF($D$17="No",0,IF($D$19=Tablas!$I$5,0.49,IF('2. Deuda'!$D$13=Tablas!$B$6,Tablas!AD230,IF('2. Deuda'!$D$13=Tablas!$B$7,Tablas!AE230,IF('2. Deuda'!$D$13=Tablas!$B$8,Tablas!AF230,Tablas!AG230))))*$D$18*C257)))</f>
        <v>0</v>
      </c>
      <c r="I257" s="4"/>
      <c r="J257" s="4">
        <f t="shared" si="40"/>
        <v>-3.965396899729967E-10</v>
      </c>
      <c r="K257" s="4"/>
      <c r="L257" s="4"/>
      <c r="M257" s="4"/>
      <c r="N257" s="4"/>
      <c r="O257" s="4"/>
      <c r="P257" s="4">
        <f t="shared" si="36"/>
        <v>0</v>
      </c>
      <c r="S257" s="78">
        <f t="shared" si="32"/>
        <v>24673.40157073204</v>
      </c>
      <c r="T257" s="4">
        <f>+IF(SUM($T$41:T256)&gt;=$D$10,0,IF($D$14="Variable",$D$10/$D$25,0))</f>
        <v>0</v>
      </c>
    </row>
    <row r="258" spans="1:20" ht="15" outlineLevel="1">
      <c r="A258" s="4"/>
      <c r="B258" s="34" t="str">
        <f t="shared" si="33"/>
        <v>NA</v>
      </c>
      <c r="C258" s="4">
        <f t="shared" si="37"/>
        <v>-3.965396899729967E-10</v>
      </c>
      <c r="D258" s="4">
        <f t="shared" si="38"/>
        <v>0</v>
      </c>
      <c r="E258" s="4">
        <f t="shared" si="39"/>
        <v>0</v>
      </c>
      <c r="F258" s="4">
        <f t="shared" si="34"/>
        <v>0</v>
      </c>
      <c r="G258" s="38">
        <f t="shared" si="35"/>
        <v>0</v>
      </c>
      <c r="H258" s="4">
        <f>IF($D$19=Tablas!$I$6,0,IF(J257&lt;=0.49,0,IF($D$17="No",0,IF($D$19=Tablas!$I$5,0.49,IF('2. Deuda'!$D$13=Tablas!$B$6,Tablas!AD231,IF('2. Deuda'!$D$13=Tablas!$B$7,Tablas!AE231,IF('2. Deuda'!$D$13=Tablas!$B$8,Tablas!AF231,Tablas!AG231))))*$D$18*C258)))</f>
        <v>0</v>
      </c>
      <c r="I258" s="4"/>
      <c r="J258" s="4">
        <f t="shared" si="40"/>
        <v>-3.965396899729967E-10</v>
      </c>
      <c r="K258" s="4"/>
      <c r="L258" s="4"/>
      <c r="M258" s="4"/>
      <c r="N258" s="4"/>
      <c r="O258" s="4"/>
      <c r="P258" s="4">
        <f t="shared" si="36"/>
        <v>0</v>
      </c>
      <c r="S258" s="78">
        <f t="shared" si="32"/>
        <v>24673.40157073204</v>
      </c>
      <c r="T258" s="4">
        <f>+IF(SUM($T$41:T257)&gt;=$D$10,0,IF($D$14="Variable",$D$10/$D$25,0))</f>
        <v>0</v>
      </c>
    </row>
    <row r="259" spans="1:20" ht="15" outlineLevel="1">
      <c r="A259" s="4"/>
      <c r="B259" s="34" t="str">
        <f t="shared" si="33"/>
        <v>NA</v>
      </c>
      <c r="C259" s="4">
        <f t="shared" si="37"/>
        <v>-3.965396899729967E-10</v>
      </c>
      <c r="D259" s="4">
        <f t="shared" si="38"/>
        <v>0</v>
      </c>
      <c r="E259" s="4">
        <f t="shared" si="39"/>
        <v>0</v>
      </c>
      <c r="F259" s="4">
        <f t="shared" si="34"/>
        <v>0</v>
      </c>
      <c r="G259" s="38">
        <f t="shared" si="35"/>
        <v>0</v>
      </c>
      <c r="H259" s="4">
        <f>IF($D$19=Tablas!$I$6,0,IF(J258&lt;=0.49,0,IF($D$17="No",0,IF($D$19=Tablas!$I$5,0.49,IF('2. Deuda'!$D$13=Tablas!$B$6,Tablas!AD232,IF('2. Deuda'!$D$13=Tablas!$B$7,Tablas!AE232,IF('2. Deuda'!$D$13=Tablas!$B$8,Tablas!AF232,Tablas!AG232))))*$D$18*C259)))</f>
        <v>0</v>
      </c>
      <c r="I259" s="4"/>
      <c r="J259" s="4">
        <f t="shared" si="40"/>
        <v>-3.965396899729967E-10</v>
      </c>
      <c r="K259" s="4"/>
      <c r="L259" s="4"/>
      <c r="M259" s="4"/>
      <c r="N259" s="4"/>
      <c r="O259" s="4"/>
      <c r="P259" s="4">
        <f t="shared" si="36"/>
        <v>0</v>
      </c>
      <c r="S259" s="78">
        <f t="shared" si="32"/>
        <v>24673.40157073204</v>
      </c>
      <c r="T259" s="4">
        <f>+IF(SUM($T$41:T258)&gt;=$D$10,0,IF($D$14="Variable",$D$10/$D$25,0))</f>
        <v>0</v>
      </c>
    </row>
    <row r="260" spans="1:20" ht="15" outlineLevel="1">
      <c r="A260" s="4"/>
      <c r="B260" s="34" t="str">
        <f t="shared" si="33"/>
        <v>NA</v>
      </c>
      <c r="C260" s="4">
        <f t="shared" si="37"/>
        <v>-3.965396899729967E-10</v>
      </c>
      <c r="D260" s="4">
        <f t="shared" si="38"/>
        <v>0</v>
      </c>
      <c r="E260" s="4">
        <f t="shared" si="39"/>
        <v>0</v>
      </c>
      <c r="F260" s="4">
        <f t="shared" si="34"/>
        <v>0</v>
      </c>
      <c r="G260" s="38">
        <f t="shared" si="35"/>
        <v>0</v>
      </c>
      <c r="H260" s="4">
        <f>IF($D$19=Tablas!$I$6,0,IF(J259&lt;=0.49,0,IF($D$17="No",0,IF($D$19=Tablas!$I$5,0.49,IF('2. Deuda'!$D$13=Tablas!$B$6,Tablas!AD233,IF('2. Deuda'!$D$13=Tablas!$B$7,Tablas!AE233,IF('2. Deuda'!$D$13=Tablas!$B$8,Tablas!AF233,Tablas!AG233))))*$D$18*C260)))</f>
        <v>0</v>
      </c>
      <c r="I260" s="4"/>
      <c r="J260" s="4">
        <f t="shared" si="40"/>
        <v>-3.965396899729967E-10</v>
      </c>
      <c r="K260" s="4"/>
      <c r="L260" s="4"/>
      <c r="M260" s="4"/>
      <c r="N260" s="4"/>
      <c r="O260" s="4"/>
      <c r="P260" s="4">
        <f t="shared" si="36"/>
        <v>0</v>
      </c>
      <c r="S260" s="78">
        <f t="shared" si="32"/>
        <v>24673.40157073204</v>
      </c>
      <c r="T260" s="4">
        <f>+IF(SUM($T$41:T259)&gt;=$D$10,0,IF($D$14="Variable",$D$10/$D$25,0))</f>
        <v>0</v>
      </c>
    </row>
    <row r="261" spans="1:20" ht="15" outlineLevel="1">
      <c r="A261" s="4"/>
      <c r="B261" s="34" t="str">
        <f t="shared" si="33"/>
        <v>NA</v>
      </c>
      <c r="C261" s="4">
        <f t="shared" si="37"/>
        <v>-3.965396899729967E-10</v>
      </c>
      <c r="D261" s="4">
        <f t="shared" si="38"/>
        <v>0</v>
      </c>
      <c r="E261" s="4">
        <f t="shared" si="39"/>
        <v>0</v>
      </c>
      <c r="F261" s="4">
        <f t="shared" si="34"/>
        <v>0</v>
      </c>
      <c r="G261" s="38">
        <f t="shared" si="35"/>
        <v>0</v>
      </c>
      <c r="H261" s="4">
        <f>IF($D$19=Tablas!$I$6,0,IF(J260&lt;=0.49,0,IF($D$17="No",0,IF($D$19=Tablas!$I$5,0.49,IF('2. Deuda'!$D$13=Tablas!$B$6,Tablas!AD234,IF('2. Deuda'!$D$13=Tablas!$B$7,Tablas!AE234,IF('2. Deuda'!$D$13=Tablas!$B$8,Tablas!AF234,Tablas!AG234))))*$D$18*C261)))</f>
        <v>0</v>
      </c>
      <c r="I261" s="4"/>
      <c r="J261" s="4">
        <f t="shared" si="40"/>
        <v>-3.965396899729967E-10</v>
      </c>
      <c r="K261" s="4"/>
      <c r="L261" s="4"/>
      <c r="M261" s="4"/>
      <c r="N261" s="4"/>
      <c r="O261" s="4"/>
      <c r="P261" s="4">
        <f t="shared" si="36"/>
        <v>0</v>
      </c>
      <c r="S261" s="78">
        <f t="shared" si="32"/>
        <v>24673.40157073204</v>
      </c>
      <c r="T261" s="4">
        <f>+IF(SUM($T$41:T260)&gt;=$D$10,0,IF($D$14="Variable",$D$10/$D$25,0))</f>
        <v>0</v>
      </c>
    </row>
    <row r="262" spans="1:20" ht="15" outlineLevel="1">
      <c r="A262" s="4"/>
      <c r="B262" s="34" t="str">
        <f t="shared" si="33"/>
        <v>NA</v>
      </c>
      <c r="C262" s="4">
        <f t="shared" si="37"/>
        <v>-3.965396899729967E-10</v>
      </c>
      <c r="D262" s="4">
        <f t="shared" si="38"/>
        <v>0</v>
      </c>
      <c r="E262" s="4">
        <f t="shared" si="39"/>
        <v>0</v>
      </c>
      <c r="F262" s="4">
        <f t="shared" si="34"/>
        <v>0</v>
      </c>
      <c r="G262" s="38">
        <f t="shared" si="35"/>
        <v>0</v>
      </c>
      <c r="H262" s="4">
        <f>IF($D$19=Tablas!$I$6,0,IF(J261&lt;=0.49,0,IF($D$17="No",0,IF($D$19=Tablas!$I$5,0.49,IF('2. Deuda'!$D$13=Tablas!$B$6,Tablas!AD235,IF('2. Deuda'!$D$13=Tablas!$B$7,Tablas!AE235,IF('2. Deuda'!$D$13=Tablas!$B$8,Tablas!AF235,Tablas!AG235))))*$D$18*C262)))</f>
        <v>0</v>
      </c>
      <c r="I262" s="4"/>
      <c r="J262" s="4">
        <f t="shared" si="40"/>
        <v>-3.965396899729967E-10</v>
      </c>
      <c r="K262" s="4"/>
      <c r="L262" s="4"/>
      <c r="M262" s="4"/>
      <c r="N262" s="4"/>
      <c r="O262" s="4"/>
      <c r="P262" s="4">
        <f t="shared" si="36"/>
        <v>0</v>
      </c>
      <c r="S262" s="78">
        <f t="shared" si="32"/>
        <v>24673.40157073204</v>
      </c>
      <c r="T262" s="4">
        <f>+IF(SUM($T$41:T261)&gt;=$D$10,0,IF($D$14="Variable",$D$10/$D$25,0))</f>
        <v>0</v>
      </c>
    </row>
    <row r="263" spans="1:20" ht="15" outlineLevel="1">
      <c r="A263" s="4"/>
      <c r="B263" s="34" t="str">
        <f t="shared" si="33"/>
        <v>NA</v>
      </c>
      <c r="C263" s="4">
        <f t="shared" si="37"/>
        <v>-3.965396899729967E-10</v>
      </c>
      <c r="D263" s="4">
        <f t="shared" si="38"/>
        <v>0</v>
      </c>
      <c r="E263" s="4">
        <f t="shared" si="39"/>
        <v>0</v>
      </c>
      <c r="F263" s="4">
        <f t="shared" si="34"/>
        <v>0</v>
      </c>
      <c r="G263" s="38">
        <f t="shared" si="35"/>
        <v>0</v>
      </c>
      <c r="H263" s="4">
        <f>IF($D$19=Tablas!$I$6,0,IF(J262&lt;=0.49,0,IF($D$17="No",0,IF($D$19=Tablas!$I$5,0.49,IF('2. Deuda'!$D$13=Tablas!$B$6,Tablas!AD236,IF('2. Deuda'!$D$13=Tablas!$B$7,Tablas!AE236,IF('2. Deuda'!$D$13=Tablas!$B$8,Tablas!AF236,Tablas!AG236))))*$D$18*C263)))</f>
        <v>0</v>
      </c>
      <c r="I263" s="4"/>
      <c r="J263" s="4">
        <f t="shared" si="40"/>
        <v>-3.965396899729967E-10</v>
      </c>
      <c r="K263" s="4"/>
      <c r="L263" s="4"/>
      <c r="M263" s="4"/>
      <c r="N263" s="4"/>
      <c r="O263" s="4"/>
      <c r="P263" s="4">
        <f t="shared" si="36"/>
        <v>0</v>
      </c>
      <c r="S263" s="78">
        <f t="shared" si="32"/>
        <v>24673.40157073204</v>
      </c>
      <c r="T263" s="4">
        <f>+IF(SUM($T$41:T262)&gt;=$D$10,0,IF($D$14="Variable",$D$10/$D$25,0))</f>
        <v>0</v>
      </c>
    </row>
    <row r="264" spans="1:20" ht="15" outlineLevel="1">
      <c r="A264" s="4"/>
      <c r="B264" s="34" t="str">
        <f t="shared" si="33"/>
        <v>NA</v>
      </c>
      <c r="C264" s="4">
        <f t="shared" si="37"/>
        <v>-3.965396899729967E-10</v>
      </c>
      <c r="D264" s="4">
        <f t="shared" si="38"/>
        <v>0</v>
      </c>
      <c r="E264" s="4">
        <f t="shared" si="39"/>
        <v>0</v>
      </c>
      <c r="F264" s="4">
        <f t="shared" si="34"/>
        <v>0</v>
      </c>
      <c r="G264" s="38">
        <f t="shared" si="35"/>
        <v>0</v>
      </c>
      <c r="H264" s="4">
        <f>IF($D$19=Tablas!$I$6,0,IF(J263&lt;=0.49,0,IF($D$17="No",0,IF($D$19=Tablas!$I$5,0.49,IF('2. Deuda'!$D$13=Tablas!$B$6,Tablas!AD237,IF('2. Deuda'!$D$13=Tablas!$B$7,Tablas!AE237,IF('2. Deuda'!$D$13=Tablas!$B$8,Tablas!AF237,Tablas!AG237))))*$D$18*C264)))</f>
        <v>0</v>
      </c>
      <c r="I264" s="4"/>
      <c r="J264" s="4">
        <f t="shared" si="40"/>
        <v>-3.965396899729967E-10</v>
      </c>
      <c r="K264" s="4"/>
      <c r="L264" s="4"/>
      <c r="M264" s="4"/>
      <c r="N264" s="4"/>
      <c r="O264" s="4"/>
      <c r="P264" s="4">
        <f t="shared" si="36"/>
        <v>0</v>
      </c>
      <c r="S264" s="78">
        <f t="shared" si="32"/>
        <v>24673.40157073204</v>
      </c>
      <c r="T264" s="4">
        <f>+IF(SUM($T$41:T263)&gt;=$D$10,0,IF($D$14="Variable",$D$10/$D$25,0))</f>
        <v>0</v>
      </c>
    </row>
    <row r="265" spans="1:20" ht="15" outlineLevel="1">
      <c r="A265" s="4"/>
      <c r="B265" s="34" t="str">
        <f t="shared" si="33"/>
        <v>NA</v>
      </c>
      <c r="C265" s="4">
        <f t="shared" si="37"/>
        <v>-3.965396899729967E-10</v>
      </c>
      <c r="D265" s="4">
        <f t="shared" si="38"/>
        <v>0</v>
      </c>
      <c r="E265" s="4">
        <f t="shared" si="39"/>
        <v>0</v>
      </c>
      <c r="F265" s="4">
        <f t="shared" si="34"/>
        <v>0</v>
      </c>
      <c r="G265" s="38">
        <f t="shared" si="35"/>
        <v>0</v>
      </c>
      <c r="H265" s="4">
        <f>IF($D$19=Tablas!$I$6,0,IF(J264&lt;=0.49,0,IF($D$17="No",0,IF($D$19=Tablas!$I$5,0.49,IF('2. Deuda'!$D$13=Tablas!$B$6,Tablas!AD238,IF('2. Deuda'!$D$13=Tablas!$B$7,Tablas!AE238,IF('2. Deuda'!$D$13=Tablas!$B$8,Tablas!AF238,Tablas!AG238))))*$D$18*C265)))</f>
        <v>0</v>
      </c>
      <c r="I265" s="4"/>
      <c r="J265" s="4">
        <f t="shared" si="40"/>
        <v>-3.965396899729967E-10</v>
      </c>
      <c r="K265" s="4"/>
      <c r="L265" s="4"/>
      <c r="M265" s="4"/>
      <c r="N265" s="4"/>
      <c r="O265" s="4"/>
      <c r="P265" s="4">
        <f t="shared" si="36"/>
        <v>0</v>
      </c>
      <c r="S265" s="78">
        <f t="shared" si="32"/>
        <v>24673.40157073204</v>
      </c>
      <c r="T265" s="4">
        <f>+IF(SUM($T$41:T264)&gt;=$D$10,0,IF($D$14="Variable",$D$10/$D$25,0))</f>
        <v>0</v>
      </c>
    </row>
    <row r="266" spans="1:20" ht="15" outlineLevel="1">
      <c r="A266" s="4"/>
      <c r="B266" s="34" t="str">
        <f t="shared" si="33"/>
        <v>NA</v>
      </c>
      <c r="C266" s="4">
        <f t="shared" si="37"/>
        <v>-3.965396899729967E-10</v>
      </c>
      <c r="D266" s="4">
        <f t="shared" si="38"/>
        <v>0</v>
      </c>
      <c r="E266" s="4">
        <f t="shared" si="39"/>
        <v>0</v>
      </c>
      <c r="F266" s="4">
        <f t="shared" si="34"/>
        <v>0</v>
      </c>
      <c r="G266" s="38">
        <f t="shared" si="35"/>
        <v>0</v>
      </c>
      <c r="H266" s="4">
        <f>IF($D$19=Tablas!$I$6,0,IF(J265&lt;=0.49,0,IF($D$17="No",0,IF($D$19=Tablas!$I$5,0.49,IF('2. Deuda'!$D$13=Tablas!$B$6,Tablas!AD239,IF('2. Deuda'!$D$13=Tablas!$B$7,Tablas!AE239,IF('2. Deuda'!$D$13=Tablas!$B$8,Tablas!AF239,Tablas!AG239))))*$D$18*C266)))</f>
        <v>0</v>
      </c>
      <c r="I266" s="4"/>
      <c r="J266" s="4">
        <f t="shared" si="40"/>
        <v>-3.965396899729967E-10</v>
      </c>
      <c r="K266" s="4"/>
      <c r="L266" s="4"/>
      <c r="M266" s="4"/>
      <c r="N266" s="4"/>
      <c r="O266" s="4"/>
      <c r="P266" s="4">
        <f t="shared" si="36"/>
        <v>0</v>
      </c>
      <c r="S266" s="78">
        <f t="shared" si="32"/>
        <v>24673.40157073204</v>
      </c>
      <c r="T266" s="4">
        <f>+IF(SUM($T$41:T265)&gt;=$D$10,0,IF($D$14="Variable",$D$10/$D$25,0))</f>
        <v>0</v>
      </c>
    </row>
    <row r="267" spans="1:20" ht="15" outlineLevel="1">
      <c r="A267" s="4"/>
      <c r="B267" s="34" t="str">
        <f t="shared" si="33"/>
        <v>NA</v>
      </c>
      <c r="C267" s="4">
        <f t="shared" si="37"/>
        <v>-3.965396899729967E-10</v>
      </c>
      <c r="D267" s="4">
        <f t="shared" si="38"/>
        <v>0</v>
      </c>
      <c r="E267" s="4">
        <f t="shared" si="39"/>
        <v>0</v>
      </c>
      <c r="F267" s="4">
        <f t="shared" si="34"/>
        <v>0</v>
      </c>
      <c r="G267" s="38">
        <f t="shared" si="35"/>
        <v>0</v>
      </c>
      <c r="H267" s="4">
        <f>IF($D$19=Tablas!$I$6,0,IF(J266&lt;=0.49,0,IF($D$17="No",0,IF($D$19=Tablas!$I$5,0.49,IF('2. Deuda'!$D$13=Tablas!$B$6,Tablas!AD240,IF('2. Deuda'!$D$13=Tablas!$B$7,Tablas!AE240,IF('2. Deuda'!$D$13=Tablas!$B$8,Tablas!AF240,Tablas!AG240))))*$D$18*C267)))</f>
        <v>0</v>
      </c>
      <c r="I267" s="4"/>
      <c r="J267" s="4">
        <f t="shared" si="40"/>
        <v>-3.965396899729967E-10</v>
      </c>
      <c r="K267" s="4"/>
      <c r="L267" s="4"/>
      <c r="M267" s="4"/>
      <c r="N267" s="4"/>
      <c r="O267" s="4"/>
      <c r="P267" s="4">
        <f t="shared" si="36"/>
        <v>0</v>
      </c>
      <c r="S267" s="78">
        <f t="shared" si="32"/>
        <v>24673.40157073204</v>
      </c>
      <c r="T267" s="4">
        <f>+IF(SUM($T$41:T266)&gt;=$D$10,0,IF($D$14="Variable",$D$10/$D$25,0))</f>
        <v>0</v>
      </c>
    </row>
    <row r="268" spans="1:20" ht="15" outlineLevel="1">
      <c r="A268" s="4"/>
      <c r="B268" s="34" t="str">
        <f t="shared" si="33"/>
        <v>NA</v>
      </c>
      <c r="C268" s="4">
        <f t="shared" si="37"/>
        <v>-3.965396899729967E-10</v>
      </c>
      <c r="D268" s="4">
        <f t="shared" si="38"/>
        <v>0</v>
      </c>
      <c r="E268" s="4">
        <f t="shared" si="39"/>
        <v>0</v>
      </c>
      <c r="F268" s="4">
        <f t="shared" si="34"/>
        <v>0</v>
      </c>
      <c r="G268" s="38">
        <f t="shared" si="35"/>
        <v>0</v>
      </c>
      <c r="H268" s="4">
        <f>IF($D$19=Tablas!$I$6,0,IF(J267&lt;=0.49,0,IF($D$17="No",0,IF($D$19=Tablas!$I$5,0.49,IF('2. Deuda'!$D$13=Tablas!$B$6,Tablas!AD241,IF('2. Deuda'!$D$13=Tablas!$B$7,Tablas!AE241,IF('2. Deuda'!$D$13=Tablas!$B$8,Tablas!AF241,Tablas!AG241))))*$D$18*C268)))</f>
        <v>0</v>
      </c>
      <c r="I268" s="4"/>
      <c r="J268" s="4">
        <f t="shared" si="40"/>
        <v>-3.965396899729967E-10</v>
      </c>
      <c r="K268" s="4"/>
      <c r="L268" s="4"/>
      <c r="M268" s="4"/>
      <c r="N268" s="4"/>
      <c r="O268" s="4"/>
      <c r="P268" s="4">
        <f t="shared" si="36"/>
        <v>0</v>
      </c>
      <c r="S268" s="78">
        <f t="shared" si="32"/>
        <v>24673.40157073204</v>
      </c>
      <c r="T268" s="4">
        <f>+IF(SUM($T$41:T267)&gt;=$D$10,0,IF($D$14="Variable",$D$10/$D$25,0))</f>
        <v>0</v>
      </c>
    </row>
    <row r="269" spans="1:20" ht="15" outlineLevel="1">
      <c r="A269" s="4"/>
      <c r="B269" s="34" t="str">
        <f t="shared" si="33"/>
        <v>NA</v>
      </c>
      <c r="C269" s="4">
        <f t="shared" si="37"/>
        <v>-3.965396899729967E-10</v>
      </c>
      <c r="D269" s="4">
        <f t="shared" si="38"/>
        <v>0</v>
      </c>
      <c r="E269" s="4">
        <f t="shared" si="39"/>
        <v>0</v>
      </c>
      <c r="F269" s="4">
        <f t="shared" si="34"/>
        <v>0</v>
      </c>
      <c r="G269" s="38">
        <f t="shared" si="35"/>
        <v>0</v>
      </c>
      <c r="H269" s="4">
        <f>IF($D$19=Tablas!$I$6,0,IF(J268&lt;=0.49,0,IF($D$17="No",0,IF($D$19=Tablas!$I$5,0.49,IF('2. Deuda'!$D$13=Tablas!$B$6,Tablas!AD242,IF('2. Deuda'!$D$13=Tablas!$B$7,Tablas!AE242,IF('2. Deuda'!$D$13=Tablas!$B$8,Tablas!AF242,Tablas!AG242))))*$D$18*C269)))</f>
        <v>0</v>
      </c>
      <c r="I269" s="4"/>
      <c r="J269" s="4">
        <f t="shared" si="40"/>
        <v>-3.965396899729967E-10</v>
      </c>
      <c r="K269" s="4"/>
      <c r="L269" s="4"/>
      <c r="M269" s="4"/>
      <c r="N269" s="4"/>
      <c r="O269" s="4"/>
      <c r="P269" s="4">
        <f t="shared" si="36"/>
        <v>0</v>
      </c>
      <c r="S269" s="78">
        <f t="shared" si="32"/>
        <v>24673.40157073204</v>
      </c>
      <c r="T269" s="4">
        <f>+IF(SUM($T$41:T268)&gt;=$D$10,0,IF($D$14="Variable",$D$10/$D$25,0))</f>
        <v>0</v>
      </c>
    </row>
    <row r="270" spans="1:20" ht="15" outlineLevel="1">
      <c r="A270" s="4"/>
      <c r="B270" s="34" t="str">
        <f t="shared" si="33"/>
        <v>NA</v>
      </c>
      <c r="C270" s="4">
        <f t="shared" si="37"/>
        <v>-3.965396899729967E-10</v>
      </c>
      <c r="D270" s="4">
        <f t="shared" si="38"/>
        <v>0</v>
      </c>
      <c r="E270" s="4">
        <f t="shared" si="39"/>
        <v>0</v>
      </c>
      <c r="F270" s="4">
        <f t="shared" si="34"/>
        <v>0</v>
      </c>
      <c r="G270" s="38">
        <f t="shared" si="35"/>
        <v>0</v>
      </c>
      <c r="H270" s="4">
        <f>IF($D$19=Tablas!$I$6,0,IF(J269&lt;=0.49,0,IF($D$17="No",0,IF($D$19=Tablas!$I$5,0.49,IF('2. Deuda'!$D$13=Tablas!$B$6,Tablas!AD243,IF('2. Deuda'!$D$13=Tablas!$B$7,Tablas!AE243,IF('2. Deuda'!$D$13=Tablas!$B$8,Tablas!AF243,Tablas!AG243))))*$D$18*C270)))</f>
        <v>0</v>
      </c>
      <c r="I270" s="4"/>
      <c r="J270" s="4">
        <f t="shared" si="40"/>
        <v>-3.965396899729967E-10</v>
      </c>
      <c r="K270" s="4"/>
      <c r="L270" s="4"/>
      <c r="M270" s="4"/>
      <c r="N270" s="4"/>
      <c r="O270" s="4"/>
      <c r="P270" s="4">
        <f t="shared" si="36"/>
        <v>0</v>
      </c>
      <c r="S270" s="78">
        <f t="shared" si="32"/>
        <v>24673.40157073204</v>
      </c>
      <c r="T270" s="4">
        <f>+IF(SUM($T$41:T269)&gt;=$D$10,0,IF($D$14="Variable",$D$10/$D$25,0))</f>
        <v>0</v>
      </c>
    </row>
    <row r="271" spans="1:20" ht="15" outlineLevel="1">
      <c r="A271" s="4"/>
      <c r="B271" s="34" t="str">
        <f t="shared" si="33"/>
        <v>NA</v>
      </c>
      <c r="C271" s="4">
        <f t="shared" si="37"/>
        <v>-3.965396899729967E-10</v>
      </c>
      <c r="D271" s="4">
        <f t="shared" si="38"/>
        <v>0</v>
      </c>
      <c r="E271" s="4">
        <f t="shared" si="39"/>
        <v>0</v>
      </c>
      <c r="F271" s="4">
        <f t="shared" si="34"/>
        <v>0</v>
      </c>
      <c r="G271" s="38">
        <f t="shared" si="35"/>
        <v>0</v>
      </c>
      <c r="H271" s="4">
        <f>IF($D$19=Tablas!$I$6,0,IF(J270&lt;=0.49,0,IF($D$17="No",0,IF($D$19=Tablas!$I$5,0.49,IF('2. Deuda'!$D$13=Tablas!$B$6,Tablas!AD244,IF('2. Deuda'!$D$13=Tablas!$B$7,Tablas!AE244,IF('2. Deuda'!$D$13=Tablas!$B$8,Tablas!AF244,Tablas!AG244))))*$D$18*C271)))</f>
        <v>0</v>
      </c>
      <c r="I271" s="4"/>
      <c r="J271" s="4">
        <f t="shared" si="40"/>
        <v>-3.965396899729967E-10</v>
      </c>
      <c r="K271" s="4"/>
      <c r="L271" s="4"/>
      <c r="M271" s="4"/>
      <c r="N271" s="4"/>
      <c r="O271" s="4"/>
      <c r="P271" s="4">
        <f t="shared" si="36"/>
        <v>0</v>
      </c>
      <c r="S271" s="78">
        <f t="shared" si="32"/>
        <v>24673.40157073204</v>
      </c>
      <c r="T271" s="4">
        <f>+IF(SUM($T$41:T270)&gt;=$D$10,0,IF($D$14="Variable",$D$10/$D$25,0))</f>
        <v>0</v>
      </c>
    </row>
    <row r="272" spans="1:20" ht="15" outlineLevel="1">
      <c r="A272" s="4"/>
      <c r="B272" s="34" t="str">
        <f t="shared" si="33"/>
        <v>NA</v>
      </c>
      <c r="C272" s="4">
        <f t="shared" si="37"/>
        <v>-3.965396899729967E-10</v>
      </c>
      <c r="D272" s="4">
        <f t="shared" si="38"/>
        <v>0</v>
      </c>
      <c r="E272" s="4">
        <f t="shared" si="39"/>
        <v>0</v>
      </c>
      <c r="F272" s="4">
        <f t="shared" si="34"/>
        <v>0</v>
      </c>
      <c r="G272" s="38">
        <f t="shared" si="35"/>
        <v>0</v>
      </c>
      <c r="H272" s="4">
        <f>IF($D$19=Tablas!$I$6,0,IF(J271&lt;=0.49,0,IF($D$17="No",0,IF($D$19=Tablas!$I$5,0.49,IF('2. Deuda'!$D$13=Tablas!$B$6,Tablas!AD245,IF('2. Deuda'!$D$13=Tablas!$B$7,Tablas!AE245,IF('2. Deuda'!$D$13=Tablas!$B$8,Tablas!AF245,Tablas!AG245))))*$D$18*C272)))</f>
        <v>0</v>
      </c>
      <c r="I272" s="4"/>
      <c r="J272" s="4">
        <f t="shared" si="40"/>
        <v>-3.965396899729967E-10</v>
      </c>
      <c r="K272" s="4"/>
      <c r="L272" s="4"/>
      <c r="M272" s="4"/>
      <c r="N272" s="4"/>
      <c r="O272" s="4"/>
      <c r="P272" s="4">
        <f t="shared" si="36"/>
        <v>0</v>
      </c>
      <c r="S272" s="78">
        <f t="shared" si="32"/>
        <v>24673.40157073204</v>
      </c>
      <c r="T272" s="4">
        <f>+IF(SUM($T$41:T271)&gt;=$D$10,0,IF($D$14="Variable",$D$10/$D$25,0))</f>
        <v>0</v>
      </c>
    </row>
    <row r="273" spans="1:20" ht="15" outlineLevel="1">
      <c r="A273" s="4"/>
      <c r="B273" s="34" t="str">
        <f t="shared" si="33"/>
        <v>NA</v>
      </c>
      <c r="C273" s="4">
        <f t="shared" si="37"/>
        <v>-3.965396899729967E-10</v>
      </c>
      <c r="D273" s="4">
        <f t="shared" si="38"/>
        <v>0</v>
      </c>
      <c r="E273" s="4">
        <f t="shared" si="39"/>
        <v>0</v>
      </c>
      <c r="F273" s="4">
        <f t="shared" si="34"/>
        <v>0</v>
      </c>
      <c r="G273" s="38">
        <f t="shared" si="35"/>
        <v>0</v>
      </c>
      <c r="H273" s="4">
        <f>IF($D$19=Tablas!$I$6,0,IF(J272&lt;=0.49,0,IF($D$17="No",0,IF($D$19=Tablas!$I$5,0.49,IF('2. Deuda'!$D$13=Tablas!$B$6,Tablas!AD246,IF('2. Deuda'!$D$13=Tablas!$B$7,Tablas!AE246,IF('2. Deuda'!$D$13=Tablas!$B$8,Tablas!AF246,Tablas!AG246))))*$D$18*C273)))</f>
        <v>0</v>
      </c>
      <c r="I273" s="4"/>
      <c r="J273" s="4">
        <f t="shared" si="40"/>
        <v>-3.965396899729967E-10</v>
      </c>
      <c r="K273" s="4"/>
      <c r="L273" s="4"/>
      <c r="M273" s="4"/>
      <c r="N273" s="4"/>
      <c r="O273" s="4"/>
      <c r="P273" s="4">
        <f t="shared" si="36"/>
        <v>0</v>
      </c>
      <c r="S273" s="78">
        <f t="shared" si="32"/>
        <v>24673.40157073204</v>
      </c>
      <c r="T273" s="4">
        <f>+IF(SUM($T$41:T272)&gt;=$D$10,0,IF($D$14="Variable",$D$10/$D$25,0))</f>
        <v>0</v>
      </c>
    </row>
    <row r="274" spans="1:20" ht="15" outlineLevel="1">
      <c r="A274" s="4"/>
      <c r="B274" s="34" t="str">
        <f t="shared" si="33"/>
        <v>NA</v>
      </c>
      <c r="C274" s="4">
        <f t="shared" si="37"/>
        <v>-3.965396899729967E-10</v>
      </c>
      <c r="D274" s="4">
        <f t="shared" si="38"/>
        <v>0</v>
      </c>
      <c r="E274" s="4">
        <f t="shared" si="39"/>
        <v>0</v>
      </c>
      <c r="F274" s="4">
        <f t="shared" si="34"/>
        <v>0</v>
      </c>
      <c r="G274" s="38">
        <f t="shared" si="35"/>
        <v>0</v>
      </c>
      <c r="H274" s="4">
        <f>IF($D$19=Tablas!$I$6,0,IF(J273&lt;=0.49,0,IF($D$17="No",0,IF($D$19=Tablas!$I$5,0.49,IF('2. Deuda'!$D$13=Tablas!$B$6,Tablas!AD247,IF('2. Deuda'!$D$13=Tablas!$B$7,Tablas!AE247,IF('2. Deuda'!$D$13=Tablas!$B$8,Tablas!AF247,Tablas!AG247))))*$D$18*C274)))</f>
        <v>0</v>
      </c>
      <c r="I274" s="4"/>
      <c r="J274" s="4">
        <f t="shared" si="40"/>
        <v>-3.965396899729967E-10</v>
      </c>
      <c r="K274" s="4"/>
      <c r="L274" s="4"/>
      <c r="M274" s="4"/>
      <c r="N274" s="4"/>
      <c r="O274" s="4"/>
      <c r="P274" s="4">
        <f t="shared" si="36"/>
        <v>0</v>
      </c>
      <c r="S274" s="78">
        <f t="shared" si="32"/>
        <v>24673.40157073204</v>
      </c>
      <c r="T274" s="4">
        <f>+IF(SUM($T$41:T273)&gt;=$D$10,0,IF($D$14="Variable",$D$10/$D$25,0))</f>
        <v>0</v>
      </c>
    </row>
    <row r="275" spans="1:20" ht="15" outlineLevel="1">
      <c r="A275" s="4"/>
      <c r="B275" s="34" t="str">
        <f t="shared" si="33"/>
        <v>NA</v>
      </c>
      <c r="C275" s="4">
        <f t="shared" si="37"/>
        <v>-3.965396899729967E-10</v>
      </c>
      <c r="D275" s="4">
        <f t="shared" si="38"/>
        <v>0</v>
      </c>
      <c r="E275" s="4">
        <f t="shared" si="39"/>
        <v>0</v>
      </c>
      <c r="F275" s="4">
        <f t="shared" si="34"/>
        <v>0</v>
      </c>
      <c r="G275" s="38">
        <f t="shared" si="35"/>
        <v>0</v>
      </c>
      <c r="H275" s="4">
        <f>IF($D$19=Tablas!$I$6,0,IF(J274&lt;=0.49,0,IF($D$17="No",0,IF($D$19=Tablas!$I$5,0.49,IF('2. Deuda'!$D$13=Tablas!$B$6,Tablas!AD248,IF('2. Deuda'!$D$13=Tablas!$B$7,Tablas!AE248,IF('2. Deuda'!$D$13=Tablas!$B$8,Tablas!AF248,Tablas!AG248))))*$D$18*C275)))</f>
        <v>0</v>
      </c>
      <c r="I275" s="4"/>
      <c r="J275" s="4">
        <f t="shared" si="40"/>
        <v>-3.965396899729967E-10</v>
      </c>
      <c r="K275" s="4"/>
      <c r="L275" s="4"/>
      <c r="M275" s="4"/>
      <c r="N275" s="4"/>
      <c r="O275" s="4"/>
      <c r="P275" s="4">
        <f t="shared" si="36"/>
        <v>0</v>
      </c>
      <c r="S275" s="78">
        <f t="shared" si="32"/>
        <v>24673.40157073204</v>
      </c>
      <c r="T275" s="4">
        <f>+IF(SUM($T$41:T274)&gt;=$D$10,0,IF($D$14="Variable",$D$10/$D$25,0))</f>
        <v>0</v>
      </c>
    </row>
    <row r="276" spans="1:20" ht="15" outlineLevel="1">
      <c r="A276" s="4"/>
      <c r="B276" s="34" t="str">
        <f t="shared" si="33"/>
        <v>NA</v>
      </c>
      <c r="C276" s="4">
        <f t="shared" si="37"/>
        <v>-3.965396899729967E-10</v>
      </c>
      <c r="D276" s="4">
        <f t="shared" si="38"/>
        <v>0</v>
      </c>
      <c r="E276" s="4">
        <f t="shared" si="39"/>
        <v>0</v>
      </c>
      <c r="F276" s="4">
        <f t="shared" si="34"/>
        <v>0</v>
      </c>
      <c r="G276" s="38">
        <f t="shared" si="35"/>
        <v>0</v>
      </c>
      <c r="H276" s="4">
        <f>IF($D$19=Tablas!$I$6,0,IF(J275&lt;=0.49,0,IF($D$17="No",0,IF($D$19=Tablas!$I$5,0.49,IF('2. Deuda'!$D$13=Tablas!$B$6,Tablas!AD249,IF('2. Deuda'!$D$13=Tablas!$B$7,Tablas!AE249,IF('2. Deuda'!$D$13=Tablas!$B$8,Tablas!AF249,Tablas!AG249))))*$D$18*C276)))</f>
        <v>0</v>
      </c>
      <c r="I276" s="4"/>
      <c r="J276" s="4">
        <f t="shared" si="40"/>
        <v>-3.965396899729967E-10</v>
      </c>
      <c r="K276" s="4"/>
      <c r="L276" s="4"/>
      <c r="M276" s="4"/>
      <c r="N276" s="4"/>
      <c r="O276" s="4"/>
      <c r="P276" s="4">
        <f t="shared" si="36"/>
        <v>0</v>
      </c>
      <c r="S276" s="78">
        <f t="shared" si="32"/>
        <v>24673.40157073204</v>
      </c>
      <c r="T276" s="4">
        <f>+IF(SUM($T$41:T275)&gt;=$D$10,0,IF($D$14="Variable",$D$10/$D$25,0))</f>
        <v>0</v>
      </c>
    </row>
    <row r="277" spans="1:20" ht="15" outlineLevel="1">
      <c r="A277" s="4"/>
      <c r="B277" s="34" t="str">
        <f t="shared" si="33"/>
        <v>NA</v>
      </c>
      <c r="C277" s="4">
        <f t="shared" si="37"/>
        <v>-3.965396899729967E-10</v>
      </c>
      <c r="D277" s="4">
        <f t="shared" si="38"/>
        <v>0</v>
      </c>
      <c r="E277" s="4">
        <f t="shared" si="39"/>
        <v>0</v>
      </c>
      <c r="F277" s="4">
        <f t="shared" si="34"/>
        <v>0</v>
      </c>
      <c r="G277" s="38">
        <f t="shared" si="35"/>
        <v>0</v>
      </c>
      <c r="H277" s="4">
        <f>IF($D$19=Tablas!$I$6,0,IF(J276&lt;=0.49,0,IF($D$17="No",0,IF($D$19=Tablas!$I$5,0.49,IF('2. Deuda'!$D$13=Tablas!$B$6,Tablas!AD250,IF('2. Deuda'!$D$13=Tablas!$B$7,Tablas!AE250,IF('2. Deuda'!$D$13=Tablas!$B$8,Tablas!AF250,Tablas!AG250))))*$D$18*C277)))</f>
        <v>0</v>
      </c>
      <c r="I277" s="4"/>
      <c r="J277" s="4">
        <f t="shared" si="40"/>
        <v>-3.965396899729967E-10</v>
      </c>
      <c r="K277" s="4"/>
      <c r="L277" s="4"/>
      <c r="M277" s="4"/>
      <c r="N277" s="4"/>
      <c r="O277" s="4"/>
      <c r="P277" s="4">
        <f t="shared" si="36"/>
        <v>0</v>
      </c>
      <c r="S277" s="78">
        <f t="shared" si="32"/>
        <v>24673.40157073204</v>
      </c>
      <c r="T277" s="4">
        <f>+IF(SUM($T$41:T276)&gt;=$D$10,0,IF($D$14="Variable",$D$10/$D$25,0))</f>
        <v>0</v>
      </c>
    </row>
    <row r="278" spans="1:20" ht="15" outlineLevel="1">
      <c r="A278" s="4"/>
      <c r="B278" s="34" t="str">
        <f t="shared" si="33"/>
        <v>NA</v>
      </c>
      <c r="C278" s="4">
        <f t="shared" si="37"/>
        <v>-3.965396899729967E-10</v>
      </c>
      <c r="D278" s="4">
        <f t="shared" si="38"/>
        <v>0</v>
      </c>
      <c r="E278" s="4">
        <f t="shared" si="39"/>
        <v>0</v>
      </c>
      <c r="F278" s="4">
        <f t="shared" si="34"/>
        <v>0</v>
      </c>
      <c r="G278" s="38">
        <f t="shared" si="35"/>
        <v>0</v>
      </c>
      <c r="H278" s="4">
        <f>IF($D$19=Tablas!$I$6,0,IF(J277&lt;=0.49,0,IF($D$17="No",0,IF($D$19=Tablas!$I$5,0.49,IF('2. Deuda'!$D$13=Tablas!$B$6,Tablas!AD251,IF('2. Deuda'!$D$13=Tablas!$B$7,Tablas!AE251,IF('2. Deuda'!$D$13=Tablas!$B$8,Tablas!AF251,Tablas!AG251))))*$D$18*C278)))</f>
        <v>0</v>
      </c>
      <c r="I278" s="4"/>
      <c r="J278" s="4">
        <f t="shared" si="40"/>
        <v>-3.965396899729967E-10</v>
      </c>
      <c r="K278" s="4"/>
      <c r="L278" s="4"/>
      <c r="M278" s="4"/>
      <c r="N278" s="4"/>
      <c r="O278" s="4"/>
      <c r="P278" s="4">
        <f t="shared" si="36"/>
        <v>0</v>
      </c>
      <c r="S278" s="78">
        <f t="shared" si="32"/>
        <v>24673.40157073204</v>
      </c>
      <c r="T278" s="4">
        <f>+IF(SUM($T$41:T277)&gt;=$D$10,0,IF($D$14="Variable",$D$10/$D$25,0))</f>
        <v>0</v>
      </c>
    </row>
    <row r="279" spans="1:20" ht="15" outlineLevel="1">
      <c r="A279" s="4"/>
      <c r="B279" s="34" t="str">
        <f t="shared" si="33"/>
        <v>NA</v>
      </c>
      <c r="C279" s="4">
        <f t="shared" si="37"/>
        <v>-3.965396899729967E-10</v>
      </c>
      <c r="D279" s="4">
        <f t="shared" si="38"/>
        <v>0</v>
      </c>
      <c r="E279" s="4">
        <f t="shared" si="39"/>
        <v>0</v>
      </c>
      <c r="F279" s="4">
        <f t="shared" si="34"/>
        <v>0</v>
      </c>
      <c r="G279" s="38">
        <f t="shared" si="35"/>
        <v>0</v>
      </c>
      <c r="H279" s="4">
        <f>IF($D$19=Tablas!$I$6,0,IF(J278&lt;=0.49,0,IF($D$17="No",0,IF($D$19=Tablas!$I$5,0.49,IF('2. Deuda'!$D$13=Tablas!$B$6,Tablas!AD252,IF('2. Deuda'!$D$13=Tablas!$B$7,Tablas!AE252,IF('2. Deuda'!$D$13=Tablas!$B$8,Tablas!AF252,Tablas!AG252))))*$D$18*C279)))</f>
        <v>0</v>
      </c>
      <c r="I279" s="4"/>
      <c r="J279" s="4">
        <f t="shared" si="40"/>
        <v>-3.965396899729967E-10</v>
      </c>
      <c r="K279" s="4"/>
      <c r="L279" s="4"/>
      <c r="M279" s="4"/>
      <c r="N279" s="4"/>
      <c r="O279" s="4"/>
      <c r="P279" s="4">
        <f t="shared" si="36"/>
        <v>0</v>
      </c>
      <c r="S279" s="78">
        <f t="shared" si="32"/>
        <v>24673.40157073204</v>
      </c>
      <c r="T279" s="4">
        <f>+IF(SUM($T$41:T278)&gt;=$D$10,0,IF($D$14="Variable",$D$10/$D$25,0))</f>
        <v>0</v>
      </c>
    </row>
    <row r="280" spans="1:20" ht="15" outlineLevel="1">
      <c r="A280" s="4"/>
      <c r="B280" s="34" t="str">
        <f t="shared" si="33"/>
        <v>NA</v>
      </c>
      <c r="C280" s="4">
        <f t="shared" si="37"/>
        <v>-3.965396899729967E-10</v>
      </c>
      <c r="D280" s="4">
        <f t="shared" si="38"/>
        <v>0</v>
      </c>
      <c r="E280" s="4">
        <f t="shared" si="39"/>
        <v>0</v>
      </c>
      <c r="F280" s="4">
        <f t="shared" si="34"/>
        <v>0</v>
      </c>
      <c r="G280" s="38">
        <f t="shared" si="35"/>
        <v>0</v>
      </c>
      <c r="H280" s="4">
        <f>IF($D$19=Tablas!$I$6,0,IF(J279&lt;=0.49,0,IF($D$17="No",0,IF($D$19=Tablas!$I$5,0.49,IF('2. Deuda'!$D$13=Tablas!$B$6,Tablas!AD253,IF('2. Deuda'!$D$13=Tablas!$B$7,Tablas!AE253,IF('2. Deuda'!$D$13=Tablas!$B$8,Tablas!AF253,Tablas!AG253))))*$D$18*C280)))</f>
        <v>0</v>
      </c>
      <c r="I280" s="4"/>
      <c r="J280" s="4">
        <f t="shared" si="40"/>
        <v>-3.965396899729967E-10</v>
      </c>
      <c r="K280" s="4"/>
      <c r="L280" s="4"/>
      <c r="M280" s="4"/>
      <c r="N280" s="4"/>
      <c r="O280" s="4"/>
      <c r="P280" s="4">
        <f t="shared" si="36"/>
        <v>0</v>
      </c>
      <c r="S280" s="78">
        <f t="shared" si="32"/>
        <v>24673.40157073204</v>
      </c>
      <c r="T280" s="4">
        <f>+IF(SUM($T$41:T279)&gt;=$D$10,0,IF($D$14="Variable",$D$10/$D$25,0))</f>
        <v>0</v>
      </c>
    </row>
    <row r="281" spans="1:20" ht="15" outlineLevel="1">
      <c r="A281" s="4"/>
      <c r="B281" s="34"/>
      <c r="C281" s="4"/>
      <c r="D281" s="4"/>
      <c r="E281" s="4"/>
      <c r="F281" s="4"/>
      <c r="G281" s="38"/>
      <c r="H281" s="4"/>
      <c r="I281" s="4"/>
      <c r="J281" s="4"/>
      <c r="K281" s="4"/>
      <c r="L281" s="4"/>
      <c r="M281" s="4"/>
      <c r="N281" s="4"/>
      <c r="O281" s="4"/>
      <c r="S281" s="78">
        <f t="shared" si="32"/>
        <v>24673.40157073204</v>
      </c>
      <c r="T281" s="4">
        <f>+IF(SUM($T$41:T280)&gt;=$D$10,0,IF($D$14="Variable",$D$10/$D$25,0))</f>
        <v>0</v>
      </c>
    </row>
    <row r="282" spans="1:20" ht="15" outlineLevel="1">
      <c r="A282" s="4"/>
      <c r="B282" s="34"/>
      <c r="C282" s="4"/>
      <c r="D282" s="4"/>
      <c r="E282" s="4"/>
      <c r="F282" s="4"/>
      <c r="G282" s="38"/>
      <c r="H282" s="4"/>
      <c r="I282" s="4"/>
      <c r="J282" s="4"/>
      <c r="K282" s="4"/>
      <c r="L282" s="4"/>
      <c r="M282" s="4"/>
      <c r="N282" s="4"/>
      <c r="O282" s="4"/>
      <c r="S282" s="78">
        <f t="shared" si="32"/>
        <v>24673.40157073204</v>
      </c>
      <c r="T282" s="4">
        <f>+IF(SUM($T$41:T281)&gt;=$D$10,0,IF($D$14="Variable",$D$10/$D$25,0))</f>
        <v>0</v>
      </c>
    </row>
  </sheetData>
  <mergeCells count="20">
    <mergeCell ref="C8:E8"/>
    <mergeCell ref="B2:E2"/>
    <mergeCell ref="C4:C6"/>
    <mergeCell ref="D4:E4"/>
    <mergeCell ref="D5:E5"/>
    <mergeCell ref="D6:E6"/>
    <mergeCell ref="B39:K39"/>
    <mergeCell ref="C9:E9"/>
    <mergeCell ref="C35:E35"/>
    <mergeCell ref="C36:E36"/>
    <mergeCell ref="C34:E34"/>
    <mergeCell ref="C38:K38"/>
    <mergeCell ref="C28:E28"/>
    <mergeCell ref="B18:B19"/>
    <mergeCell ref="C20:E20"/>
    <mergeCell ref="H2:L2"/>
    <mergeCell ref="H8:O8"/>
    <mergeCell ref="N9:O9"/>
    <mergeCell ref="H9:L9"/>
    <mergeCell ref="H5:L5"/>
  </mergeCells>
  <conditionalFormatting sqref="H9 B39 C38 N11:O21 B8:C8 B4:B7 D4:D6 C7:E7 O1:O7 O31:O35 H11:M30 H10:L10 N9 H1:N1 H3:N4 H2 M2:N2 B26:F27 B33:G33 G25:G32 B29:F32 B10:B18 F1:F28">
    <cfRule type="cellIs" priority="45" dxfId="0" operator="equal">
      <formula>0</formula>
    </cfRule>
  </conditionalFormatting>
  <conditionalFormatting sqref="B41:B280 B40:J40">
    <cfRule type="cellIs" priority="44" dxfId="0" operator="equal">
      <formula>0</formula>
    </cfRule>
  </conditionalFormatting>
  <conditionalFormatting sqref="D41:I280">
    <cfRule type="cellIs" priority="43" dxfId="0" operator="equal">
      <formula>0</formula>
    </cfRule>
  </conditionalFormatting>
  <conditionalFormatting sqref="B41:B280">
    <cfRule type="cellIs" priority="42" dxfId="0" operator="lessThan">
      <formula>0.49</formula>
    </cfRule>
  </conditionalFormatting>
  <conditionalFormatting sqref="C41:C280">
    <cfRule type="cellIs" priority="41" dxfId="0" operator="equal">
      <formula>0</formula>
    </cfRule>
  </conditionalFormatting>
  <conditionalFormatting sqref="C41:C280">
    <cfRule type="cellIs" priority="40" dxfId="0" operator="lessThan">
      <formula>0.49</formula>
    </cfRule>
  </conditionalFormatting>
  <conditionalFormatting sqref="J61:J280">
    <cfRule type="cellIs" priority="39" dxfId="0" operator="equal">
      <formula>0</formula>
    </cfRule>
  </conditionalFormatting>
  <conditionalFormatting sqref="J61:J280">
    <cfRule type="cellIs" priority="38" dxfId="0" operator="lessThan">
      <formula>0.49</formula>
    </cfRule>
  </conditionalFormatting>
  <conditionalFormatting sqref="B41:B280">
    <cfRule type="cellIs" priority="37" dxfId="0" operator="equal">
      <formula>"NA"</formula>
    </cfRule>
  </conditionalFormatting>
  <conditionalFormatting sqref="J41:J60">
    <cfRule type="cellIs" priority="36" dxfId="0" operator="equal">
      <formula>0</formula>
    </cfRule>
  </conditionalFormatting>
  <conditionalFormatting sqref="J41:J60">
    <cfRule type="cellIs" priority="35" dxfId="0" operator="lessThan">
      <formula>0.49</formula>
    </cfRule>
  </conditionalFormatting>
  <conditionalFormatting sqref="B9:C9">
    <cfRule type="cellIs" priority="34" dxfId="0" operator="equal">
      <formula>0</formula>
    </cfRule>
  </conditionalFormatting>
  <conditionalFormatting sqref="C28 B21:B25">
    <cfRule type="cellIs" priority="33" dxfId="0" operator="equal">
      <formula>0</formula>
    </cfRule>
  </conditionalFormatting>
  <conditionalFormatting sqref="C26:E26">
    <cfRule type="cellIs" priority="31" dxfId="0" operator="equal">
      <formula>0</formula>
    </cfRule>
  </conditionalFormatting>
  <conditionalFormatting sqref="N10:O10 H6:N7 H8 H5 M5:N5 N9">
    <cfRule type="cellIs" priority="30" dxfId="0" operator="equal">
      <formula>0</formula>
    </cfRule>
  </conditionalFormatting>
  <conditionalFormatting sqref="G10:G27 G1:G3 G5:G8">
    <cfRule type="cellIs" priority="29" dxfId="0" operator="equal">
      <formula>0</formula>
    </cfRule>
  </conditionalFormatting>
  <conditionalFormatting sqref="F34:G36 B34 C35:C36 G37">
    <cfRule type="cellIs" priority="28" dxfId="0" operator="equal">
      <formula>0</formula>
    </cfRule>
  </conditionalFormatting>
  <conditionalFormatting sqref="A281:K282 L38:O282 B37:F37 A1:A280">
    <cfRule type="cellIs" priority="27" dxfId="0" operator="equal">
      <formula>0</formula>
    </cfRule>
  </conditionalFormatting>
  <conditionalFormatting sqref="N22:O30">
    <cfRule type="cellIs" priority="25" dxfId="0" operator="equal">
      <formula>0</formula>
    </cfRule>
  </conditionalFormatting>
  <conditionalFormatting sqref="B38">
    <cfRule type="cellIs" priority="21" dxfId="0" operator="equal">
      <formula>0</formula>
    </cfRule>
  </conditionalFormatting>
  <conditionalFormatting sqref="H36:O37">
    <cfRule type="cellIs" priority="19" dxfId="0" operator="equal">
      <formula>0</formula>
    </cfRule>
  </conditionalFormatting>
  <conditionalFormatting sqref="C18:E19">
    <cfRule type="cellIs" priority="18" dxfId="11" operator="equal">
      <formula>0</formula>
    </cfRule>
  </conditionalFormatting>
  <conditionalFormatting sqref="D18">
    <cfRule type="cellIs" priority="17" dxfId="14" operator="greaterThan">
      <formula>$F$17</formula>
    </cfRule>
  </conditionalFormatting>
  <conditionalFormatting sqref="D19">
    <cfRule type="cellIs" priority="15" dxfId="12" operator="equal">
      <formula>"""Una vez"""</formula>
    </cfRule>
    <cfRule type="cellIs" priority="16" dxfId="12" operator="equal">
      <formula>"""Anual"""</formula>
    </cfRule>
  </conditionalFormatting>
  <conditionalFormatting sqref="C22:E22">
    <cfRule type="cellIs" priority="14" dxfId="11" operator="equal">
      <formula>0</formula>
    </cfRule>
  </conditionalFormatting>
  <conditionalFormatting sqref="H31:N35">
    <cfRule type="cellIs" priority="13" dxfId="0" operator="equal">
      <formula>0</formula>
    </cfRule>
  </conditionalFormatting>
  <conditionalFormatting sqref="B20">
    <cfRule type="cellIs" priority="11" dxfId="0" operator="equal">
      <formula>0</formula>
    </cfRule>
  </conditionalFormatting>
  <conditionalFormatting sqref="B28">
    <cfRule type="cellIs" priority="10" dxfId="0" operator="equal">
      <formula>0</formula>
    </cfRule>
  </conditionalFormatting>
  <conditionalFormatting sqref="G9">
    <cfRule type="cellIs" priority="9" dxfId="0" operator="equal">
      <formula>0</formula>
    </cfRule>
  </conditionalFormatting>
  <conditionalFormatting sqref="C34">
    <cfRule type="cellIs" priority="8" dxfId="0" operator="equal">
      <formula>0</formula>
    </cfRule>
  </conditionalFormatting>
  <conditionalFormatting sqref="B35:B36">
    <cfRule type="cellIs" priority="7" dxfId="0" operator="equal">
      <formula>0</formula>
    </cfRule>
  </conditionalFormatting>
  <conditionalFormatting sqref="B1:E1 B3:E3 B2">
    <cfRule type="cellIs" priority="6" dxfId="0" operator="equal">
      <formula>0</formula>
    </cfRule>
  </conditionalFormatting>
  <conditionalFormatting sqref="C20">
    <cfRule type="cellIs" priority="4" dxfId="0" operator="equal">
      <formula>0</formula>
    </cfRule>
  </conditionalFormatting>
  <conditionalFormatting sqref="K40:K280">
    <cfRule type="cellIs" priority="3" dxfId="0" operator="equal">
      <formula>0</formula>
    </cfRule>
  </conditionalFormatting>
  <conditionalFormatting sqref="M9:M10">
    <cfRule type="cellIs" priority="2" dxfId="0" operator="equal">
      <formula>0</formula>
    </cfRule>
  </conditionalFormatting>
  <conditionalFormatting sqref="G4">
    <cfRule type="cellIs" priority="1" dxfId="0" operator="equal">
      <formula>0</formula>
    </cfRule>
  </conditionalFormatting>
  <dataValidations count="6">
    <dataValidation type="list" allowBlank="1" showInputMessage="1" showErrorMessage="1" sqref="D17 D21 D15">
      <formula1>"Escoge,Si,No"</formula1>
    </dataValidation>
    <dataValidation type="list" allowBlank="1" showInputMessage="1" showErrorMessage="1" sqref="D12">
      <formula1>Tablas!$D$5:$D$10</formula1>
    </dataValidation>
    <dataValidation type="list" allowBlank="1" showInputMessage="1" showErrorMessage="1" sqref="D13">
      <formula1>Tablas!$B$5:$B$9</formula1>
    </dataValidation>
    <dataValidation type="list" allowBlank="1" showInputMessage="1" showErrorMessage="1" sqref="D18">
      <formula1>Tablas!$H$5:$H$9</formula1>
    </dataValidation>
    <dataValidation type="list" allowBlank="1" showInputMessage="1" showErrorMessage="1" sqref="D19">
      <formula1>Tablas!$I$5:$I$7</formula1>
    </dataValidation>
    <dataValidation type="list" allowBlank="1" showInputMessage="1" showErrorMessage="1" sqref="D14">
      <formula1>Tablas!$J$5:$J$7</formula1>
    </dataValidation>
  </dataValidations>
  <hyperlinks>
    <hyperlink ref="G5" location="'2. Deuda'!B38" display="Haz clic para el paso 5"/>
  </hyperlinks>
  <printOptions/>
  <pageMargins left="0.7" right="0.7" top="0.75" bottom="0.75" header="0.3" footer="0.3"/>
  <pageSetup horizontalDpi="600" verticalDpi="600" orientation="portrait" paperSize="9" r:id="rId4"/>
  <ignoredErrors>
    <ignoredError sqref="D42:E42" formula="1"/>
  </ignoredErrors>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F42BB-B7D9-4F3F-AB63-DFCA8F2DC1CD}">
  <dimension ref="A4:AG253"/>
  <sheetViews>
    <sheetView workbookViewId="0" topLeftCell="A1">
      <selection activeCell="I6" sqref="I6"/>
    </sheetView>
  </sheetViews>
  <sheetFormatPr defaultColWidth="11.421875" defaultRowHeight="15"/>
  <cols>
    <col min="1" max="2" width="11.57421875" style="0" bestFit="1" customWidth="1"/>
    <col min="3" max="3" width="14.140625" style="0" bestFit="1" customWidth="1"/>
    <col min="4" max="4" width="19.28125" style="0" bestFit="1" customWidth="1"/>
    <col min="5" max="6" width="13.140625" style="0" bestFit="1" customWidth="1"/>
    <col min="7" max="9" width="11.57421875" style="0" bestFit="1" customWidth="1"/>
    <col min="10" max="10" width="14.140625" style="0" bestFit="1" customWidth="1"/>
    <col min="11" max="11" width="11.57421875" style="0" bestFit="1" customWidth="1"/>
    <col min="12" max="12" width="13.140625" style="0" bestFit="1" customWidth="1"/>
    <col min="13" max="13" width="11.57421875" style="0" bestFit="1" customWidth="1"/>
    <col min="15" max="15" width="11.57421875" style="0" bestFit="1" customWidth="1"/>
    <col min="16" max="16" width="21.00390625" style="0" customWidth="1"/>
    <col min="17" max="17" width="11.57421875" style="0" bestFit="1" customWidth="1"/>
    <col min="18" max="18" width="14.140625" style="0" bestFit="1" customWidth="1"/>
    <col min="19" max="19" width="13.140625" style="0" bestFit="1" customWidth="1"/>
    <col min="20" max="22" width="11.57421875" style="0" bestFit="1" customWidth="1"/>
    <col min="25" max="28" width="11.57421875" style="0" bestFit="1" customWidth="1"/>
    <col min="30" max="33" width="11.57421875" style="0" bestFit="1" customWidth="1"/>
  </cols>
  <sheetData>
    <row r="4" spans="2:13" ht="15">
      <c r="B4" t="s">
        <v>3</v>
      </c>
      <c r="C4" t="s">
        <v>2</v>
      </c>
      <c r="D4" t="s">
        <v>4</v>
      </c>
      <c r="E4" t="s">
        <v>16</v>
      </c>
      <c r="F4" t="s">
        <v>17</v>
      </c>
      <c r="G4" t="s">
        <v>18</v>
      </c>
      <c r="H4" t="s">
        <v>15</v>
      </c>
      <c r="I4" t="s">
        <v>34</v>
      </c>
      <c r="J4" t="s">
        <v>42</v>
      </c>
      <c r="K4" t="s">
        <v>57</v>
      </c>
      <c r="L4" t="s">
        <v>59</v>
      </c>
      <c r="M4" t="s">
        <v>71</v>
      </c>
    </row>
    <row r="5" spans="2:10" ht="15">
      <c r="B5" t="s">
        <v>84</v>
      </c>
      <c r="D5" t="s">
        <v>84</v>
      </c>
      <c r="E5" s="1"/>
      <c r="F5" s="3"/>
      <c r="H5" s="2"/>
      <c r="I5" t="s">
        <v>84</v>
      </c>
      <c r="J5" t="s">
        <v>84</v>
      </c>
    </row>
    <row r="6" spans="2:14" ht="15">
      <c r="B6" t="s">
        <v>19</v>
      </c>
      <c r="C6">
        <v>12</v>
      </c>
      <c r="D6" t="s">
        <v>5</v>
      </c>
      <c r="E6" s="1">
        <v>0.18</v>
      </c>
      <c r="F6" s="3">
        <v>0.0025</v>
      </c>
      <c r="H6" s="2">
        <f>+H8/2</f>
        <v>0.0197</v>
      </c>
      <c r="I6" t="s">
        <v>35</v>
      </c>
      <c r="J6" t="s">
        <v>43</v>
      </c>
      <c r="K6" t="s">
        <v>58</v>
      </c>
      <c r="L6" t="s">
        <v>60</v>
      </c>
      <c r="M6" t="s">
        <v>72</v>
      </c>
      <c r="N6" t="s">
        <v>86</v>
      </c>
    </row>
    <row r="7" spans="2:14" ht="15">
      <c r="B7" t="s">
        <v>20</v>
      </c>
      <c r="C7">
        <v>4</v>
      </c>
      <c r="D7" t="s">
        <v>6</v>
      </c>
      <c r="E7" s="1">
        <v>0.13</v>
      </c>
      <c r="F7" s="3">
        <v>0.0025</v>
      </c>
      <c r="G7" s="3">
        <v>0.025</v>
      </c>
      <c r="H7" s="2">
        <v>0.0197</v>
      </c>
      <c r="I7" t="s">
        <v>33</v>
      </c>
      <c r="J7" t="s">
        <v>44</v>
      </c>
      <c r="K7" t="str">
        <f>+K6</f>
        <v xml:space="preserve"> Por favor revisa tu flujo de caja, lo más importante en el momento de tomar un crédito es 1) que puedas pagar tu crédito con el flujo de caja generado en la operación de tu negocio y 2) Que el crédito sea utilizado para generación de ingresos futuros, generar rentabilidad y poder tener excedentes después de paga rla financiación. ¡En caso de lograr pagar la financión con excedentes y contar con rantabilidad has hecho un buen negocio!</v>
      </c>
      <c r="L7" s="85" t="s">
        <v>97</v>
      </c>
      <c r="M7" t="s">
        <v>74</v>
      </c>
      <c r="N7" t="s">
        <v>87</v>
      </c>
    </row>
    <row r="8" spans="2:14" ht="15">
      <c r="B8" t="s">
        <v>21</v>
      </c>
      <c r="C8">
        <v>2</v>
      </c>
      <c r="D8" t="s">
        <v>8</v>
      </c>
      <c r="E8" s="1">
        <v>0.12</v>
      </c>
      <c r="F8" s="3">
        <v>0.0025</v>
      </c>
      <c r="G8" s="3">
        <v>0.025</v>
      </c>
      <c r="H8" s="2">
        <f>+H7*2</f>
        <v>0.0394</v>
      </c>
      <c r="K8" t="str">
        <f aca="true" t="shared" si="0" ref="K8:K10">+K7</f>
        <v xml:space="preserve"> Por favor revisa tu flujo de caja, lo más importante en el momento de tomar un crédito es 1) que puedas pagar tu crédito con el flujo de caja generado en la operación de tu negocio y 2) Que el crédito sea utilizado para generación de ingresos futuros, generar rentabilidad y poder tener excedentes después de paga rla financiación. ¡En caso de lograr pagar la financión con excedentes y contar con rantabilidad has hecho un buen negocio!</v>
      </c>
      <c r="L8" s="85" t="s">
        <v>61</v>
      </c>
      <c r="M8" t="s">
        <v>73</v>
      </c>
      <c r="N8" t="s">
        <v>88</v>
      </c>
    </row>
    <row r="9" spans="2:14" ht="15">
      <c r="B9" t="s">
        <v>22</v>
      </c>
      <c r="C9">
        <v>1</v>
      </c>
      <c r="D9" t="s">
        <v>7</v>
      </c>
      <c r="E9" s="1">
        <v>0.14</v>
      </c>
      <c r="F9" s="3">
        <v>0.0025</v>
      </c>
      <c r="H9" s="2">
        <f>+H7*3</f>
        <v>0.0591</v>
      </c>
      <c r="K9" t="str">
        <f t="shared" si="0"/>
        <v xml:space="preserve"> Por favor revisa tu flujo de caja, lo más importante en el momento de tomar un crédito es 1) que puedas pagar tu crédito con el flujo de caja generado en la operación de tu negocio y 2) Que el crédito sea utilizado para generación de ingresos futuros, generar rentabilidad y poder tener excedentes después de paga rla financiación. ¡En caso de lograr pagar la financión con excedentes y contar con rantabilidad has hecho un buen negocio!</v>
      </c>
      <c r="L9" s="85" t="s">
        <v>62</v>
      </c>
      <c r="M9" t="s">
        <v>75</v>
      </c>
      <c r="N9" t="s">
        <v>39</v>
      </c>
    </row>
    <row r="10" spans="4:13" ht="15">
      <c r="D10" t="s">
        <v>9</v>
      </c>
      <c r="E10" s="1">
        <v>0.09</v>
      </c>
      <c r="F10" s="3">
        <v>0.0025</v>
      </c>
      <c r="K10" t="str">
        <f t="shared" si="0"/>
        <v xml:space="preserve"> Por favor revisa tu flujo de caja, lo más importante en el momento de tomar un crédito es 1) que puedas pagar tu crédito con el flujo de caja generado en la operación de tu negocio y 2) Que el crédito sea utilizado para generación de ingresos futuros, generar rentabilidad y poder tener excedentes después de paga rla financiación. ¡En caso de lograr pagar la financión con excedentes y contar con rantabilidad has hecho un buen negocio!</v>
      </c>
      <c r="L10" s="85" t="s">
        <v>63</v>
      </c>
      <c r="M10" t="s">
        <v>76</v>
      </c>
    </row>
    <row r="11" spans="12:30" ht="15">
      <c r="L11" s="85"/>
      <c r="AD11" t="s">
        <v>15</v>
      </c>
    </row>
    <row r="12" spans="16:28" ht="15">
      <c r="P12" t="str">
        <f>+'2. Deuda'!I10</f>
        <v>Cuota (Interés + Capital)</v>
      </c>
      <c r="Q12" t="str">
        <f>+'2. Deuda'!L10</f>
        <v>Otros gastos</v>
      </c>
      <c r="R12" t="str">
        <f>+E13</f>
        <v xml:space="preserve">Capital </v>
      </c>
      <c r="S12" t="str">
        <f>+F13</f>
        <v>Intereses</v>
      </c>
      <c r="T12" t="str">
        <f>+G13</f>
        <v>Seguros</v>
      </c>
      <c r="U12" t="str">
        <f>+H13</f>
        <v>FNG</v>
      </c>
      <c r="V12" t="str">
        <f>+I13</f>
        <v>Notariales</v>
      </c>
      <c r="Y12" t="s">
        <v>19</v>
      </c>
      <c r="Z12" t="s">
        <v>20</v>
      </c>
      <c r="AA12" t="s">
        <v>21</v>
      </c>
      <c r="AB12" t="s">
        <v>22</v>
      </c>
    </row>
    <row r="13" spans="2:33" ht="15">
      <c r="B13" t="str">
        <f>+'2. Deuda'!B40</f>
        <v>Periodo</v>
      </c>
      <c r="C13" t="str">
        <f>+'2. Deuda'!C40</f>
        <v>Saldo Inicial</v>
      </c>
      <c r="D13" t="str">
        <f>+'2. Deuda'!D40</f>
        <v>Cuota</v>
      </c>
      <c r="E13" t="str">
        <f>+'2. Deuda'!E40</f>
        <v xml:space="preserve">Capital </v>
      </c>
      <c r="F13" t="str">
        <f>+'2. Deuda'!F40</f>
        <v>Intereses</v>
      </c>
      <c r="G13" t="str">
        <f>+'2. Deuda'!G40</f>
        <v>Seguros</v>
      </c>
      <c r="H13" t="str">
        <f>+'2. Deuda'!H40</f>
        <v>FNG</v>
      </c>
      <c r="I13" t="str">
        <f>+'2. Deuda'!I40</f>
        <v>Notariales</v>
      </c>
      <c r="J13" t="str">
        <f>+'2. Deuda'!J40</f>
        <v>Saldo Final</v>
      </c>
      <c r="K13">
        <f>+'2. Deuda'!K40</f>
        <v>0</v>
      </c>
      <c r="L13">
        <f>+'2. Deuda'!P40</f>
        <v>-1000000</v>
      </c>
      <c r="M13" t="str">
        <f>+'2. Deuda'!Q40</f>
        <v>Cuota total con todo</v>
      </c>
      <c r="O13">
        <v>1</v>
      </c>
      <c r="P13" s="4">
        <f>+R13+S13</f>
        <v>296080.81884878443</v>
      </c>
      <c r="Q13" s="4">
        <f>+T13+U13+V13</f>
        <v>62985.46475968255</v>
      </c>
      <c r="R13" s="4">
        <f>+SUMIF($A$14:$A$253,$O13,$E$14:$E$253)</f>
        <v>139777.84179478727</v>
      </c>
      <c r="S13" s="4">
        <f>+SUMIF($A$14:$A$253,$O13,$F$14:$F$253)</f>
        <v>156302.9770539972</v>
      </c>
      <c r="T13" s="4">
        <f>+SUMIF($A$14:$A$253,$O13,$G$14:$G$253)</f>
        <v>28135.464759682553</v>
      </c>
      <c r="U13" s="4">
        <f>+SUMIF($A$14:$A$253,$O13,$H$14:$H$253)</f>
        <v>9850</v>
      </c>
      <c r="V13" s="4">
        <f>+SUMIF($A$14:$A$253,$O13,$I$14:$I$253)</f>
        <v>25000</v>
      </c>
      <c r="Y13" t="s">
        <v>30</v>
      </c>
      <c r="Z13" t="s">
        <v>31</v>
      </c>
      <c r="AA13" t="s">
        <v>32</v>
      </c>
      <c r="AB13" t="s">
        <v>33</v>
      </c>
      <c r="AD13" t="str">
        <f>+Y13</f>
        <v>Mensual</v>
      </c>
      <c r="AE13" t="str">
        <f aca="true" t="shared" si="1" ref="AE13:AG13">+Z13</f>
        <v>Trimestral</v>
      </c>
      <c r="AF13" t="str">
        <f t="shared" si="1"/>
        <v>Semestral</v>
      </c>
      <c r="AG13" t="str">
        <f t="shared" si="1"/>
        <v>Anual</v>
      </c>
    </row>
    <row r="14" spans="1:33" s="4" customFormat="1" ht="15">
      <c r="A14" s="4">
        <f>+IF('2. Deuda'!$D$13=Tablas!$B$6,Tablas!Y14,IF('2. Deuda'!$D$13=Tablas!$B$7,Tablas!Z14,IF('2. Deuda'!$D$13=Tablas!$B$8,Tablas!AA14,Tablas!AB14)))</f>
        <v>1</v>
      </c>
      <c r="B14" s="4">
        <f>+'2. Deuda'!B41</f>
        <v>1</v>
      </c>
      <c r="C14" s="4">
        <f>+'2. Deuda'!C41</f>
        <v>1000000</v>
      </c>
      <c r="D14" s="4">
        <f>+'2. Deuda'!D41</f>
        <v>24673.40157073204</v>
      </c>
      <c r="E14" s="4">
        <f>+'2. Deuda'!E41</f>
        <v>10784.97122232212</v>
      </c>
      <c r="F14" s="4">
        <f>+'2. Deuda'!F41</f>
        <v>13888.43034840992</v>
      </c>
      <c r="G14" s="4">
        <f>+'2. Deuda'!G41</f>
        <v>2500</v>
      </c>
      <c r="H14" s="4">
        <f>+'2. Deuda'!H41</f>
        <v>9850</v>
      </c>
      <c r="I14" s="4">
        <f>+'2. Deuda'!I41</f>
        <v>25000</v>
      </c>
      <c r="J14" s="4">
        <f>+'2. Deuda'!J41</f>
        <v>989215.0287776779</v>
      </c>
      <c r="K14" s="4">
        <f>+'2. Deuda'!K41</f>
        <v>0</v>
      </c>
      <c r="L14" s="4">
        <f>+'2. Deuda'!P41</f>
        <v>62023.401570732036</v>
      </c>
      <c r="M14" s="4">
        <f>+'2. Deuda'!Q41</f>
        <v>0</v>
      </c>
      <c r="O14" s="4">
        <f>+O13+1</f>
        <v>2</v>
      </c>
      <c r="P14" s="4">
        <f aca="true" t="shared" si="2" ref="P14:P32">+R14+S14</f>
        <v>296080.81884878443</v>
      </c>
      <c r="Q14" s="4">
        <f aca="true" t="shared" si="3" ref="Q14:Q32">+T14+U14+V14</f>
        <v>32079.70142090314</v>
      </c>
      <c r="R14" s="4">
        <f aca="true" t="shared" si="4" ref="R14:R32">+SUMIF($A$14:$A$253,$O14,$E$14:$E$253)</f>
        <v>164937.85331784879</v>
      </c>
      <c r="S14" s="4">
        <f aca="true" t="shared" si="5" ref="S14:S32">+SUMIF($A$14:$A$253,$O14,$F$14:$F$253)</f>
        <v>131142.96553093567</v>
      </c>
      <c r="T14" s="4">
        <f aca="true" t="shared" si="6" ref="T14:T32">+SUMIF($A$14:$A$253,$O14,$G$14:$G$253)</f>
        <v>23606.513162581796</v>
      </c>
      <c r="U14" s="4">
        <f aca="true" t="shared" si="7" ref="U14:U32">+SUMIF($A$14:$A$253,$O14,$H$14:$H$253)</f>
        <v>8473.188258321345</v>
      </c>
      <c r="V14" s="4">
        <f aca="true" t="shared" si="8" ref="V14:V32">+SUMIF($A$14:$A$253,$O14,$I$14:$I$253)</f>
        <v>0</v>
      </c>
      <c r="Y14" s="4">
        <v>1</v>
      </c>
      <c r="Z14" s="4">
        <v>1</v>
      </c>
      <c r="AA14" s="4">
        <v>1</v>
      </c>
      <c r="AB14" s="4">
        <v>1</v>
      </c>
      <c r="AD14" s="4">
        <v>1</v>
      </c>
      <c r="AE14" s="4">
        <v>1</v>
      </c>
      <c r="AF14" s="4">
        <v>1</v>
      </c>
      <c r="AG14" s="4">
        <v>1</v>
      </c>
    </row>
    <row r="15" spans="1:33" s="4" customFormat="1" ht="15">
      <c r="A15" s="4">
        <f>+IF('2. Deuda'!$D$13=Tablas!$B$6,Tablas!Y15,IF('2. Deuda'!$D$13=Tablas!$B$7,Tablas!Z15,IF('2. Deuda'!$D$13=Tablas!$B$8,Tablas!AA15,Tablas!AB15)))</f>
        <v>1</v>
      </c>
      <c r="B15" s="4">
        <f>+'2. Deuda'!B42</f>
        <v>2</v>
      </c>
      <c r="C15" s="4">
        <f>+'2. Deuda'!C42</f>
        <v>989215.0287776779</v>
      </c>
      <c r="D15" s="4">
        <f>+'2. Deuda'!D42</f>
        <v>24673.40157073204</v>
      </c>
      <c r="E15" s="4">
        <f>+'2. Deuda'!E42</f>
        <v>10934.757543952946</v>
      </c>
      <c r="F15" s="4">
        <f>+'2. Deuda'!F42</f>
        <v>13738.644026779093</v>
      </c>
      <c r="G15" s="4">
        <f>+'2. Deuda'!G42</f>
        <v>2473.037571944195</v>
      </c>
      <c r="H15" s="4">
        <f>+'2. Deuda'!H42</f>
        <v>0</v>
      </c>
      <c r="I15" s="4">
        <f>+'2. Deuda'!I42</f>
        <v>0</v>
      </c>
      <c r="J15" s="4">
        <f>+'2. Deuda'!J42</f>
        <v>978280.271233725</v>
      </c>
      <c r="K15" s="4">
        <f>+'2. Deuda'!K42</f>
        <v>0</v>
      </c>
      <c r="L15" s="4">
        <f>+'2. Deuda'!P42</f>
        <v>27146.439142676234</v>
      </c>
      <c r="M15" s="4">
        <f>+'2. Deuda'!Q42</f>
        <v>0</v>
      </c>
      <c r="O15" s="4">
        <f aca="true" t="shared" si="9" ref="O15:O32">+O14+1</f>
        <v>3</v>
      </c>
      <c r="P15" s="4">
        <f t="shared" si="2"/>
        <v>296080.8188487845</v>
      </c>
      <c r="Q15" s="4">
        <f t="shared" si="3"/>
        <v>25110.900681143434</v>
      </c>
      <c r="R15" s="4">
        <f t="shared" si="4"/>
        <v>194626.66691506133</v>
      </c>
      <c r="S15" s="4">
        <f t="shared" si="5"/>
        <v>101454.15193372314</v>
      </c>
      <c r="T15" s="4">
        <f t="shared" si="6"/>
        <v>18262.3502780029</v>
      </c>
      <c r="U15" s="4">
        <f t="shared" si="7"/>
        <v>6848.550403140533</v>
      </c>
      <c r="V15" s="4">
        <f t="shared" si="8"/>
        <v>0</v>
      </c>
      <c r="Y15" s="4">
        <v>1</v>
      </c>
      <c r="Z15" s="4">
        <v>1</v>
      </c>
      <c r="AA15" s="4">
        <v>1</v>
      </c>
      <c r="AB15" s="4">
        <f>+AB14+1</f>
        <v>2</v>
      </c>
      <c r="AD15" s="4">
        <f aca="true" t="shared" si="10" ref="AD15:AG26">+IF(Y15-Y14=1,1,0)</f>
        <v>0</v>
      </c>
      <c r="AE15" s="4">
        <f t="shared" si="10"/>
        <v>0</v>
      </c>
      <c r="AF15" s="4">
        <f t="shared" si="10"/>
        <v>0</v>
      </c>
      <c r="AG15" s="4">
        <f t="shared" si="10"/>
        <v>1</v>
      </c>
    </row>
    <row r="16" spans="1:33" s="4" customFormat="1" ht="15">
      <c r="A16" s="4">
        <f>+IF('2. Deuda'!$D$13=Tablas!$B$6,Tablas!Y16,IF('2. Deuda'!$D$13=Tablas!$B$7,Tablas!Z16,IF('2. Deuda'!$D$13=Tablas!$B$8,Tablas!AA16,Tablas!AB16)))</f>
        <v>1</v>
      </c>
      <c r="B16" s="4">
        <f>+'2. Deuda'!B43</f>
        <v>3</v>
      </c>
      <c r="C16" s="4">
        <f>+'2. Deuda'!C43</f>
        <v>978280.271233725</v>
      </c>
      <c r="D16" s="4">
        <f>+'2. Deuda'!D43</f>
        <v>24673.40157073204</v>
      </c>
      <c r="E16" s="4">
        <f>+'2. Deuda'!E43</f>
        <v>11086.624162478885</v>
      </c>
      <c r="F16" s="4">
        <f>+'2. Deuda'!F43</f>
        <v>13586.777408253154</v>
      </c>
      <c r="G16" s="4">
        <f>+'2. Deuda'!G43</f>
        <v>2445.7006780843126</v>
      </c>
      <c r="H16" s="4">
        <f>+'2. Deuda'!H43</f>
        <v>0</v>
      </c>
      <c r="I16" s="4">
        <f>+'2. Deuda'!I43</f>
        <v>0</v>
      </c>
      <c r="J16" s="4">
        <f>+'2. Deuda'!J43</f>
        <v>967193.6470712462</v>
      </c>
      <c r="K16" s="4">
        <f>+'2. Deuda'!K43</f>
        <v>0</v>
      </c>
      <c r="L16" s="4">
        <f>+'2. Deuda'!P43</f>
        <v>27119.10224881635</v>
      </c>
      <c r="M16" s="4">
        <f>+'2. Deuda'!Q43</f>
        <v>0</v>
      </c>
      <c r="O16" s="4">
        <f t="shared" si="9"/>
        <v>4</v>
      </c>
      <c r="P16" s="4">
        <f t="shared" si="2"/>
        <v>296080.8188487845</v>
      </c>
      <c r="Q16" s="4">
        <f t="shared" si="3"/>
        <v>16887.715808226996</v>
      </c>
      <c r="R16" s="4">
        <f t="shared" si="4"/>
        <v>229659.46695977208</v>
      </c>
      <c r="S16" s="4">
        <f t="shared" si="5"/>
        <v>66421.3518890124</v>
      </c>
      <c r="T16" s="4">
        <f t="shared" si="6"/>
        <v>11956.238074199819</v>
      </c>
      <c r="U16" s="4">
        <f t="shared" si="7"/>
        <v>4931.477734027178</v>
      </c>
      <c r="V16" s="4">
        <f t="shared" si="8"/>
        <v>0</v>
      </c>
      <c r="Y16" s="4">
        <v>1</v>
      </c>
      <c r="Z16" s="4">
        <v>1</v>
      </c>
      <c r="AA16" s="4">
        <f>+AA14+1</f>
        <v>2</v>
      </c>
      <c r="AB16" s="4">
        <f aca="true" t="shared" si="11" ref="AB16:AB33">+AB15+1</f>
        <v>3</v>
      </c>
      <c r="AD16" s="4">
        <f t="shared" si="10"/>
        <v>0</v>
      </c>
      <c r="AE16" s="4">
        <f t="shared" si="10"/>
        <v>0</v>
      </c>
      <c r="AF16" s="4">
        <f t="shared" si="10"/>
        <v>1</v>
      </c>
      <c r="AG16" s="4">
        <f t="shared" si="10"/>
        <v>1</v>
      </c>
    </row>
    <row r="17" spans="1:33" s="4" customFormat="1" ht="15">
      <c r="A17" s="4">
        <f>+IF('2. Deuda'!$D$13=Tablas!$B$6,Tablas!Y17,IF('2. Deuda'!$D$13=Tablas!$B$7,Tablas!Z17,IF('2. Deuda'!$D$13=Tablas!$B$8,Tablas!AA17,Tablas!AB17)))</f>
        <v>1</v>
      </c>
      <c r="B17" s="4">
        <f>+'2. Deuda'!B44</f>
        <v>4</v>
      </c>
      <c r="C17" s="4">
        <f>+'2. Deuda'!C44</f>
        <v>967193.6470712462</v>
      </c>
      <c r="D17" s="4">
        <f>+'2. Deuda'!D44</f>
        <v>24673.40157073204</v>
      </c>
      <c r="E17" s="4">
        <f>+'2. Deuda'!E44</f>
        <v>11240.599969958472</v>
      </c>
      <c r="F17" s="4">
        <f>+'2. Deuda'!F44</f>
        <v>13432.801600773568</v>
      </c>
      <c r="G17" s="4">
        <f>+'2. Deuda'!G44</f>
        <v>2417.9841176781156</v>
      </c>
      <c r="H17" s="4">
        <f>+'2. Deuda'!H44</f>
        <v>0</v>
      </c>
      <c r="I17" s="4">
        <f>+'2. Deuda'!I44</f>
        <v>0</v>
      </c>
      <c r="J17" s="4">
        <f>+'2. Deuda'!J44</f>
        <v>955953.0471012878</v>
      </c>
      <c r="K17" s="4">
        <f>+'2. Deuda'!K44</f>
        <v>0</v>
      </c>
      <c r="L17" s="4">
        <f>+'2. Deuda'!P44</f>
        <v>27091.385688410155</v>
      </c>
      <c r="M17" s="4">
        <f>+'2. Deuda'!Q44</f>
        <v>0</v>
      </c>
      <c r="O17" s="4">
        <f t="shared" si="9"/>
        <v>5</v>
      </c>
      <c r="P17" s="4">
        <f t="shared" si="2"/>
        <v>296080.8188487845</v>
      </c>
      <c r="Q17" s="4">
        <f t="shared" si="3"/>
        <v>7184.357658185622</v>
      </c>
      <c r="R17" s="4">
        <f t="shared" si="4"/>
        <v>270998.1710125307</v>
      </c>
      <c r="S17" s="4">
        <f t="shared" si="5"/>
        <v>25082.64783625378</v>
      </c>
      <c r="T17" s="4">
        <f t="shared" si="6"/>
        <v>4515.025673712199</v>
      </c>
      <c r="U17" s="4">
        <f t="shared" si="7"/>
        <v>2669.3319844734233</v>
      </c>
      <c r="V17" s="4">
        <f t="shared" si="8"/>
        <v>0</v>
      </c>
      <c r="Y17" s="4">
        <v>1</v>
      </c>
      <c r="Z17" s="4">
        <v>1</v>
      </c>
      <c r="AA17" s="4">
        <f aca="true" t="shared" si="12" ref="AA17:AA53">+AA15+1</f>
        <v>2</v>
      </c>
      <c r="AB17" s="4">
        <f t="shared" si="11"/>
        <v>4</v>
      </c>
      <c r="AD17" s="4">
        <f t="shared" si="10"/>
        <v>0</v>
      </c>
      <c r="AE17" s="4">
        <f t="shared" si="10"/>
        <v>0</v>
      </c>
      <c r="AF17" s="4">
        <f t="shared" si="10"/>
        <v>0</v>
      </c>
      <c r="AG17" s="4">
        <f t="shared" si="10"/>
        <v>1</v>
      </c>
    </row>
    <row r="18" spans="1:33" s="4" customFormat="1" ht="15">
      <c r="A18" s="4">
        <f>+IF('2. Deuda'!$D$13=Tablas!$B$6,Tablas!Y18,IF('2. Deuda'!$D$13=Tablas!$B$7,Tablas!Z18,IF('2. Deuda'!$D$13=Tablas!$B$8,Tablas!AA18,Tablas!AB18)))</f>
        <v>1</v>
      </c>
      <c r="B18" s="4">
        <f>+'2. Deuda'!B45</f>
        <v>5</v>
      </c>
      <c r="C18" s="4">
        <f>+'2. Deuda'!C45</f>
        <v>955953.0471012878</v>
      </c>
      <c r="D18" s="4">
        <f>+'2. Deuda'!D45</f>
        <v>24673.40157073204</v>
      </c>
      <c r="E18" s="4">
        <f>+'2. Deuda'!E45</f>
        <v>11396.714259715578</v>
      </c>
      <c r="F18" s="4">
        <f>+'2. Deuda'!F45</f>
        <v>13276.687311016462</v>
      </c>
      <c r="G18" s="4">
        <f>+'2. Deuda'!G45</f>
        <v>2389.8826177532196</v>
      </c>
      <c r="H18" s="4">
        <f>+'2. Deuda'!H45</f>
        <v>0</v>
      </c>
      <c r="I18" s="4">
        <f>+'2. Deuda'!I45</f>
        <v>0</v>
      </c>
      <c r="J18" s="4">
        <f>+'2. Deuda'!J45</f>
        <v>944556.3328415721</v>
      </c>
      <c r="K18" s="4">
        <f>+'2. Deuda'!K45</f>
        <v>0</v>
      </c>
      <c r="L18" s="4">
        <f>+'2. Deuda'!P45</f>
        <v>27063.28418848526</v>
      </c>
      <c r="M18" s="4">
        <f>+'2. Deuda'!Q45</f>
        <v>0</v>
      </c>
      <c r="O18" s="4">
        <f t="shared" si="9"/>
        <v>6</v>
      </c>
      <c r="P18" s="4">
        <f t="shared" si="2"/>
        <v>0</v>
      </c>
      <c r="Q18" s="4">
        <f t="shared" si="3"/>
        <v>0</v>
      </c>
      <c r="R18" s="4">
        <f t="shared" si="4"/>
        <v>0</v>
      </c>
      <c r="S18" s="4">
        <f t="shared" si="5"/>
        <v>0</v>
      </c>
      <c r="T18" s="4">
        <f t="shared" si="6"/>
        <v>0</v>
      </c>
      <c r="U18" s="4">
        <f t="shared" si="7"/>
        <v>0</v>
      </c>
      <c r="V18" s="4">
        <f t="shared" si="8"/>
        <v>0</v>
      </c>
      <c r="Y18" s="4">
        <v>1</v>
      </c>
      <c r="Z18" s="4">
        <f>+Z14+1</f>
        <v>2</v>
      </c>
      <c r="AA18" s="4">
        <f t="shared" si="12"/>
        <v>3</v>
      </c>
      <c r="AB18" s="4">
        <f t="shared" si="11"/>
        <v>5</v>
      </c>
      <c r="AD18" s="4">
        <f t="shared" si="10"/>
        <v>0</v>
      </c>
      <c r="AE18" s="4">
        <f t="shared" si="10"/>
        <v>1</v>
      </c>
      <c r="AF18" s="4">
        <f t="shared" si="10"/>
        <v>1</v>
      </c>
      <c r="AG18" s="4">
        <f t="shared" si="10"/>
        <v>1</v>
      </c>
    </row>
    <row r="19" spans="1:33" s="4" customFormat="1" ht="15">
      <c r="A19" s="4">
        <f>+IF('2. Deuda'!$D$13=Tablas!$B$6,Tablas!Y19,IF('2. Deuda'!$D$13=Tablas!$B$7,Tablas!Z19,IF('2. Deuda'!$D$13=Tablas!$B$8,Tablas!AA19,Tablas!AB19)))</f>
        <v>1</v>
      </c>
      <c r="B19" s="4">
        <f>+'2. Deuda'!B46</f>
        <v>6</v>
      </c>
      <c r="C19" s="4">
        <f>+'2. Deuda'!C46</f>
        <v>944556.3328415721</v>
      </c>
      <c r="D19" s="4">
        <f>+'2. Deuda'!D46</f>
        <v>24673.40157073204</v>
      </c>
      <c r="E19" s="4">
        <f>+'2. Deuda'!E46</f>
        <v>11554.996731912368</v>
      </c>
      <c r="F19" s="4">
        <f>+'2. Deuda'!F46</f>
        <v>13118.404838819672</v>
      </c>
      <c r="G19" s="4">
        <f>+'2. Deuda'!G46</f>
        <v>2361.3908321039303</v>
      </c>
      <c r="H19" s="4">
        <f>+'2. Deuda'!H46</f>
        <v>0</v>
      </c>
      <c r="I19" s="4">
        <f>+'2. Deuda'!I46</f>
        <v>0</v>
      </c>
      <c r="J19" s="4">
        <f>+'2. Deuda'!J46</f>
        <v>933001.3361096598</v>
      </c>
      <c r="K19" s="4">
        <f>+'2. Deuda'!K46</f>
        <v>0</v>
      </c>
      <c r="L19" s="4">
        <f>+'2. Deuda'!P46</f>
        <v>27034.79240283597</v>
      </c>
      <c r="M19" s="4">
        <f>+'2. Deuda'!Q46</f>
        <v>0</v>
      </c>
      <c r="O19" s="4">
        <f t="shared" si="9"/>
        <v>7</v>
      </c>
      <c r="P19" s="4">
        <f t="shared" si="2"/>
        <v>0</v>
      </c>
      <c r="Q19" s="4">
        <f t="shared" si="3"/>
        <v>0</v>
      </c>
      <c r="R19" s="4">
        <f t="shared" si="4"/>
        <v>0</v>
      </c>
      <c r="S19" s="4">
        <f t="shared" si="5"/>
        <v>0</v>
      </c>
      <c r="T19" s="4">
        <f t="shared" si="6"/>
        <v>0</v>
      </c>
      <c r="U19" s="4">
        <f t="shared" si="7"/>
        <v>0</v>
      </c>
      <c r="V19" s="4">
        <f t="shared" si="8"/>
        <v>0</v>
      </c>
      <c r="Y19" s="4">
        <v>1</v>
      </c>
      <c r="Z19" s="4">
        <f aca="true" t="shared" si="13" ref="Z19:Z82">+Z15+1</f>
        <v>2</v>
      </c>
      <c r="AA19" s="4">
        <f t="shared" si="12"/>
        <v>3</v>
      </c>
      <c r="AB19" s="4">
        <f t="shared" si="11"/>
        <v>6</v>
      </c>
      <c r="AD19" s="4">
        <f t="shared" si="10"/>
        <v>0</v>
      </c>
      <c r="AE19" s="4">
        <f t="shared" si="10"/>
        <v>0</v>
      </c>
      <c r="AF19" s="4">
        <f t="shared" si="10"/>
        <v>0</v>
      </c>
      <c r="AG19" s="4">
        <f t="shared" si="10"/>
        <v>1</v>
      </c>
    </row>
    <row r="20" spans="1:33" s="4" customFormat="1" ht="15">
      <c r="A20" s="4">
        <f>+IF('2. Deuda'!$D$13=Tablas!$B$6,Tablas!Y20,IF('2. Deuda'!$D$13=Tablas!$B$7,Tablas!Z20,IF('2. Deuda'!$D$13=Tablas!$B$8,Tablas!AA20,Tablas!AB20)))</f>
        <v>1</v>
      </c>
      <c r="B20" s="4">
        <f>+'2. Deuda'!B47</f>
        <v>7</v>
      </c>
      <c r="C20" s="4">
        <f>+'2. Deuda'!C47</f>
        <v>933001.3361096598</v>
      </c>
      <c r="D20" s="4">
        <f>+'2. Deuda'!D47</f>
        <v>24673.40157073204</v>
      </c>
      <c r="E20" s="4">
        <f>+'2. Deuda'!E47</f>
        <v>11715.477499199638</v>
      </c>
      <c r="F20" s="4">
        <f>+'2. Deuda'!F47</f>
        <v>12957.924071532401</v>
      </c>
      <c r="G20" s="4">
        <f>+'2. Deuda'!G47</f>
        <v>2332.5033402741497</v>
      </c>
      <c r="H20" s="4">
        <f>+'2. Deuda'!H47</f>
        <v>0</v>
      </c>
      <c r="I20" s="4">
        <f>+'2. Deuda'!I47</f>
        <v>0</v>
      </c>
      <c r="J20" s="4">
        <f>+'2. Deuda'!J47</f>
        <v>921285.8586104601</v>
      </c>
      <c r="K20" s="4">
        <f>+'2. Deuda'!K47</f>
        <v>0</v>
      </c>
      <c r="L20" s="4">
        <f>+'2. Deuda'!P47</f>
        <v>27005.90491100619</v>
      </c>
      <c r="M20" s="4">
        <f>+'2. Deuda'!Q47</f>
        <v>0</v>
      </c>
      <c r="O20" s="4">
        <f t="shared" si="9"/>
        <v>8</v>
      </c>
      <c r="P20" s="4">
        <f t="shared" si="2"/>
        <v>0</v>
      </c>
      <c r="Q20" s="4">
        <f t="shared" si="3"/>
        <v>0</v>
      </c>
      <c r="R20" s="4">
        <f t="shared" si="4"/>
        <v>0</v>
      </c>
      <c r="S20" s="4">
        <f t="shared" si="5"/>
        <v>0</v>
      </c>
      <c r="T20" s="4">
        <f t="shared" si="6"/>
        <v>0</v>
      </c>
      <c r="U20" s="4">
        <f t="shared" si="7"/>
        <v>0</v>
      </c>
      <c r="V20" s="4">
        <f t="shared" si="8"/>
        <v>0</v>
      </c>
      <c r="Y20" s="4">
        <v>1</v>
      </c>
      <c r="Z20" s="4">
        <f t="shared" si="13"/>
        <v>2</v>
      </c>
      <c r="AA20" s="4">
        <f t="shared" si="12"/>
        <v>4</v>
      </c>
      <c r="AB20" s="4">
        <f t="shared" si="11"/>
        <v>7</v>
      </c>
      <c r="AD20" s="4">
        <f t="shared" si="10"/>
        <v>0</v>
      </c>
      <c r="AE20" s="4">
        <f t="shared" si="10"/>
        <v>0</v>
      </c>
      <c r="AF20" s="4">
        <f t="shared" si="10"/>
        <v>1</v>
      </c>
      <c r="AG20" s="4">
        <f t="shared" si="10"/>
        <v>1</v>
      </c>
    </row>
    <row r="21" spans="1:33" s="4" customFormat="1" ht="15">
      <c r="A21" s="4">
        <f>+IF('2. Deuda'!$D$13=Tablas!$B$6,Tablas!Y21,IF('2. Deuda'!$D$13=Tablas!$B$7,Tablas!Z21,IF('2. Deuda'!$D$13=Tablas!$B$8,Tablas!AA21,Tablas!AB21)))</f>
        <v>1</v>
      </c>
      <c r="B21" s="4">
        <f>+'2. Deuda'!B48</f>
        <v>8</v>
      </c>
      <c r="C21" s="4">
        <f>+'2. Deuda'!C48</f>
        <v>921285.8586104601</v>
      </c>
      <c r="D21" s="4">
        <f>+'2. Deuda'!D48</f>
        <v>24673.40157073204</v>
      </c>
      <c r="E21" s="4">
        <f>+'2. Deuda'!E48</f>
        <v>11878.187092445636</v>
      </c>
      <c r="F21" s="4">
        <f>+'2. Deuda'!F48</f>
        <v>12795.214478286403</v>
      </c>
      <c r="G21" s="4">
        <f>+'2. Deuda'!G48</f>
        <v>2303.2146465261503</v>
      </c>
      <c r="H21" s="4">
        <f>+'2. Deuda'!H48</f>
        <v>0</v>
      </c>
      <c r="I21" s="4">
        <f>+'2. Deuda'!I48</f>
        <v>0</v>
      </c>
      <c r="J21" s="4">
        <f>+'2. Deuda'!J48</f>
        <v>909407.6715180144</v>
      </c>
      <c r="K21" s="4">
        <f>+'2. Deuda'!K48</f>
        <v>0</v>
      </c>
      <c r="L21" s="4">
        <f>+'2. Deuda'!P48</f>
        <v>26976.61621725819</v>
      </c>
      <c r="M21" s="4">
        <f>+'2. Deuda'!Q48</f>
        <v>0</v>
      </c>
      <c r="O21" s="4">
        <f t="shared" si="9"/>
        <v>9</v>
      </c>
      <c r="P21" s="4">
        <f t="shared" si="2"/>
        <v>0</v>
      </c>
      <c r="Q21" s="4">
        <f t="shared" si="3"/>
        <v>0</v>
      </c>
      <c r="R21" s="4">
        <f t="shared" si="4"/>
        <v>0</v>
      </c>
      <c r="S21" s="4">
        <f t="shared" si="5"/>
        <v>0</v>
      </c>
      <c r="T21" s="4">
        <f t="shared" si="6"/>
        <v>0</v>
      </c>
      <c r="U21" s="4">
        <f t="shared" si="7"/>
        <v>0</v>
      </c>
      <c r="V21" s="4">
        <f t="shared" si="8"/>
        <v>0</v>
      </c>
      <c r="Y21" s="4">
        <v>1</v>
      </c>
      <c r="Z21" s="4">
        <f t="shared" si="13"/>
        <v>2</v>
      </c>
      <c r="AA21" s="4">
        <f t="shared" si="12"/>
        <v>4</v>
      </c>
      <c r="AB21" s="4">
        <f t="shared" si="11"/>
        <v>8</v>
      </c>
      <c r="AD21" s="4">
        <f t="shared" si="10"/>
        <v>0</v>
      </c>
      <c r="AE21" s="4">
        <f t="shared" si="10"/>
        <v>0</v>
      </c>
      <c r="AF21" s="4">
        <f t="shared" si="10"/>
        <v>0</v>
      </c>
      <c r="AG21" s="4">
        <f t="shared" si="10"/>
        <v>1</v>
      </c>
    </row>
    <row r="22" spans="1:33" s="4" customFormat="1" ht="15">
      <c r="A22" s="4">
        <f>+IF('2. Deuda'!$D$13=Tablas!$B$6,Tablas!Y22,IF('2. Deuda'!$D$13=Tablas!$B$7,Tablas!Z22,IF('2. Deuda'!$D$13=Tablas!$B$8,Tablas!AA22,Tablas!AB22)))</f>
        <v>1</v>
      </c>
      <c r="B22" s="4">
        <f>+'2. Deuda'!B49</f>
        <v>9</v>
      </c>
      <c r="C22" s="4">
        <f>+'2. Deuda'!C49</f>
        <v>909407.6715180144</v>
      </c>
      <c r="D22" s="4">
        <f>+'2. Deuda'!D49</f>
        <v>24673.40157073204</v>
      </c>
      <c r="E22" s="4">
        <f>+'2. Deuda'!E49</f>
        <v>12043.15646654445</v>
      </c>
      <c r="F22" s="4">
        <f>+'2. Deuda'!F49</f>
        <v>12630.24510418759</v>
      </c>
      <c r="G22" s="4">
        <f>+'2. Deuda'!G49</f>
        <v>2273.519178795036</v>
      </c>
      <c r="H22" s="4">
        <f>+'2. Deuda'!H49</f>
        <v>0</v>
      </c>
      <c r="I22" s="4">
        <f>+'2. Deuda'!I49</f>
        <v>0</v>
      </c>
      <c r="J22" s="4">
        <f>+'2. Deuda'!J49</f>
        <v>897364.5150514699</v>
      </c>
      <c r="K22" s="4">
        <f>+'2. Deuda'!K49</f>
        <v>0</v>
      </c>
      <c r="L22" s="4">
        <f>+'2. Deuda'!P49</f>
        <v>26946.920749527075</v>
      </c>
      <c r="M22" s="4">
        <f>+'2. Deuda'!Q49</f>
        <v>0</v>
      </c>
      <c r="O22" s="4">
        <f t="shared" si="9"/>
        <v>10</v>
      </c>
      <c r="P22" s="4">
        <f t="shared" si="2"/>
        <v>0</v>
      </c>
      <c r="Q22" s="4">
        <f t="shared" si="3"/>
        <v>0</v>
      </c>
      <c r="R22" s="4">
        <f t="shared" si="4"/>
        <v>0</v>
      </c>
      <c r="S22" s="4">
        <f t="shared" si="5"/>
        <v>0</v>
      </c>
      <c r="T22" s="4">
        <f t="shared" si="6"/>
        <v>0</v>
      </c>
      <c r="U22" s="4">
        <f t="shared" si="7"/>
        <v>0</v>
      </c>
      <c r="V22" s="4">
        <f t="shared" si="8"/>
        <v>0</v>
      </c>
      <c r="Y22" s="4">
        <v>1</v>
      </c>
      <c r="Z22" s="4">
        <f t="shared" si="13"/>
        <v>3</v>
      </c>
      <c r="AA22" s="4">
        <f t="shared" si="12"/>
        <v>5</v>
      </c>
      <c r="AB22" s="4">
        <f t="shared" si="11"/>
        <v>9</v>
      </c>
      <c r="AD22" s="4">
        <f t="shared" si="10"/>
        <v>0</v>
      </c>
      <c r="AE22" s="4">
        <f t="shared" si="10"/>
        <v>1</v>
      </c>
      <c r="AF22" s="4">
        <f t="shared" si="10"/>
        <v>1</v>
      </c>
      <c r="AG22" s="4">
        <f t="shared" si="10"/>
        <v>1</v>
      </c>
    </row>
    <row r="23" spans="1:33" s="4" customFormat="1" ht="15">
      <c r="A23" s="4">
        <f>+IF('2. Deuda'!$D$13=Tablas!$B$6,Tablas!Y23,IF('2. Deuda'!$D$13=Tablas!$B$7,Tablas!Z23,IF('2. Deuda'!$D$13=Tablas!$B$8,Tablas!AA23,Tablas!AB23)))</f>
        <v>1</v>
      </c>
      <c r="B23" s="4">
        <f>+'2. Deuda'!B50</f>
        <v>10</v>
      </c>
      <c r="C23" s="4">
        <f>+'2. Deuda'!C50</f>
        <v>897364.5150514699</v>
      </c>
      <c r="D23" s="4">
        <f>+'2. Deuda'!D50</f>
        <v>24673.40157073204</v>
      </c>
      <c r="E23" s="4">
        <f>+'2. Deuda'!E50</f>
        <v>12210.417006305055</v>
      </c>
      <c r="F23" s="4">
        <f>+'2. Deuda'!F50</f>
        <v>12462.984564426984</v>
      </c>
      <c r="G23" s="4">
        <f>+'2. Deuda'!G50</f>
        <v>2243.411287628675</v>
      </c>
      <c r="H23" s="4">
        <f>+'2. Deuda'!H50</f>
        <v>0</v>
      </c>
      <c r="I23" s="4">
        <f>+'2. Deuda'!I50</f>
        <v>0</v>
      </c>
      <c r="J23" s="4">
        <f>+'2. Deuda'!J50</f>
        <v>885154.0980451648</v>
      </c>
      <c r="K23" s="4">
        <f>+'2. Deuda'!K50</f>
        <v>0</v>
      </c>
      <c r="L23" s="4">
        <f>+'2. Deuda'!P50</f>
        <v>26916.812858360714</v>
      </c>
      <c r="M23" s="4">
        <f>+'2. Deuda'!Q50</f>
        <v>0</v>
      </c>
      <c r="O23" s="4">
        <f t="shared" si="9"/>
        <v>11</v>
      </c>
      <c r="P23" s="4">
        <f t="shared" si="2"/>
        <v>0</v>
      </c>
      <c r="Q23" s="4">
        <f t="shared" si="3"/>
        <v>0</v>
      </c>
      <c r="R23" s="4">
        <f t="shared" si="4"/>
        <v>0</v>
      </c>
      <c r="S23" s="4">
        <f t="shared" si="5"/>
        <v>0</v>
      </c>
      <c r="T23" s="4">
        <f t="shared" si="6"/>
        <v>0</v>
      </c>
      <c r="U23" s="4">
        <f t="shared" si="7"/>
        <v>0</v>
      </c>
      <c r="V23" s="4">
        <f t="shared" si="8"/>
        <v>0</v>
      </c>
      <c r="Y23" s="4">
        <v>1</v>
      </c>
      <c r="Z23" s="4">
        <f t="shared" si="13"/>
        <v>3</v>
      </c>
      <c r="AA23" s="4">
        <f t="shared" si="12"/>
        <v>5</v>
      </c>
      <c r="AB23" s="4">
        <f t="shared" si="11"/>
        <v>10</v>
      </c>
      <c r="AD23" s="4">
        <f t="shared" si="10"/>
        <v>0</v>
      </c>
      <c r="AE23" s="4">
        <f t="shared" si="10"/>
        <v>0</v>
      </c>
      <c r="AF23" s="4">
        <f t="shared" si="10"/>
        <v>0</v>
      </c>
      <c r="AG23" s="4">
        <f t="shared" si="10"/>
        <v>1</v>
      </c>
    </row>
    <row r="24" spans="1:33" s="4" customFormat="1" ht="15">
      <c r="A24" s="4">
        <f>+IF('2. Deuda'!$D$13=Tablas!$B$6,Tablas!Y24,IF('2. Deuda'!$D$13=Tablas!$B$7,Tablas!Z24,IF('2. Deuda'!$D$13=Tablas!$B$8,Tablas!AA24,Tablas!AB24)))</f>
        <v>1</v>
      </c>
      <c r="B24" s="4">
        <f>+'2. Deuda'!B51</f>
        <v>11</v>
      </c>
      <c r="C24" s="4">
        <f>+'2. Deuda'!C51</f>
        <v>885154.0980451648</v>
      </c>
      <c r="D24" s="4">
        <f>+'2. Deuda'!D51</f>
        <v>24673.40157073204</v>
      </c>
      <c r="E24" s="4">
        <f>+'2. Deuda'!E51</f>
        <v>12380.000532422164</v>
      </c>
      <c r="F24" s="4">
        <f>+'2. Deuda'!F51</f>
        <v>12293.401038309876</v>
      </c>
      <c r="G24" s="4">
        <f>+'2. Deuda'!G51</f>
        <v>2212.8852451129123</v>
      </c>
      <c r="H24" s="4">
        <f>+'2. Deuda'!H51</f>
        <v>0</v>
      </c>
      <c r="I24" s="4">
        <f>+'2. Deuda'!I51</f>
        <v>0</v>
      </c>
      <c r="J24" s="4">
        <f>+'2. Deuda'!J51</f>
        <v>872774.0975127426</v>
      </c>
      <c r="K24" s="4">
        <f>+'2. Deuda'!K51</f>
        <v>0</v>
      </c>
      <c r="L24" s="4">
        <f>+'2. Deuda'!P51</f>
        <v>26886.286815844953</v>
      </c>
      <c r="M24" s="4">
        <f>+'2. Deuda'!Q51</f>
        <v>0</v>
      </c>
      <c r="O24" s="4">
        <f t="shared" si="9"/>
        <v>12</v>
      </c>
      <c r="P24" s="4">
        <f t="shared" si="2"/>
        <v>0</v>
      </c>
      <c r="Q24" s="4">
        <f t="shared" si="3"/>
        <v>0</v>
      </c>
      <c r="R24" s="4">
        <f t="shared" si="4"/>
        <v>0</v>
      </c>
      <c r="S24" s="4">
        <f t="shared" si="5"/>
        <v>0</v>
      </c>
      <c r="T24" s="4">
        <f t="shared" si="6"/>
        <v>0</v>
      </c>
      <c r="U24" s="4">
        <f t="shared" si="7"/>
        <v>0</v>
      </c>
      <c r="V24" s="4">
        <f t="shared" si="8"/>
        <v>0</v>
      </c>
      <c r="Y24" s="4">
        <v>1</v>
      </c>
      <c r="Z24" s="4">
        <f t="shared" si="13"/>
        <v>3</v>
      </c>
      <c r="AA24" s="4">
        <f t="shared" si="12"/>
        <v>6</v>
      </c>
      <c r="AB24" s="4">
        <f t="shared" si="11"/>
        <v>11</v>
      </c>
      <c r="AD24" s="4">
        <f t="shared" si="10"/>
        <v>0</v>
      </c>
      <c r="AE24" s="4">
        <f t="shared" si="10"/>
        <v>0</v>
      </c>
      <c r="AF24" s="4">
        <f t="shared" si="10"/>
        <v>1</v>
      </c>
      <c r="AG24" s="4">
        <f t="shared" si="10"/>
        <v>1</v>
      </c>
    </row>
    <row r="25" spans="1:33" s="4" customFormat="1" ht="15">
      <c r="A25" s="4">
        <f>+IF('2. Deuda'!$D$13=Tablas!$B$6,Tablas!Y25,IF('2. Deuda'!$D$13=Tablas!$B$7,Tablas!Z25,IF('2. Deuda'!$D$13=Tablas!$B$8,Tablas!AA25,Tablas!AB25)))</f>
        <v>1</v>
      </c>
      <c r="B25" s="4">
        <f>+'2. Deuda'!B52</f>
        <v>12</v>
      </c>
      <c r="C25" s="4">
        <f>+'2. Deuda'!C52</f>
        <v>872774.0975127426</v>
      </c>
      <c r="D25" s="4">
        <f>+'2. Deuda'!D52</f>
        <v>24673.40157073204</v>
      </c>
      <c r="E25" s="4">
        <f>+'2. Deuda'!E52</f>
        <v>12551.939307529987</v>
      </c>
      <c r="F25" s="4">
        <f>+'2. Deuda'!F52</f>
        <v>12121.462263202053</v>
      </c>
      <c r="G25" s="4">
        <f>+'2. Deuda'!G52</f>
        <v>2181.9352437818566</v>
      </c>
      <c r="H25" s="4">
        <f>+'2. Deuda'!H52</f>
        <v>0</v>
      </c>
      <c r="I25" s="4">
        <f>+'2. Deuda'!I52</f>
        <v>0</v>
      </c>
      <c r="J25" s="4">
        <f>+'2. Deuda'!J52</f>
        <v>860222.1582052127</v>
      </c>
      <c r="K25" s="4">
        <f>+'2. Deuda'!K52</f>
        <v>0</v>
      </c>
      <c r="L25" s="4">
        <f>+'2. Deuda'!P52</f>
        <v>26855.336814513896</v>
      </c>
      <c r="M25" s="4">
        <f>+'2. Deuda'!Q52</f>
        <v>0</v>
      </c>
      <c r="O25" s="4">
        <f t="shared" si="9"/>
        <v>13</v>
      </c>
      <c r="P25" s="4">
        <f t="shared" si="2"/>
        <v>0</v>
      </c>
      <c r="Q25" s="4">
        <f t="shared" si="3"/>
        <v>0</v>
      </c>
      <c r="R25" s="4">
        <f t="shared" si="4"/>
        <v>0</v>
      </c>
      <c r="S25" s="4">
        <f t="shared" si="5"/>
        <v>0</v>
      </c>
      <c r="T25" s="4">
        <f t="shared" si="6"/>
        <v>0</v>
      </c>
      <c r="U25" s="4">
        <f t="shared" si="7"/>
        <v>0</v>
      </c>
      <c r="V25" s="4">
        <f t="shared" si="8"/>
        <v>0</v>
      </c>
      <c r="Y25" s="4">
        <v>1</v>
      </c>
      <c r="Z25" s="4">
        <f t="shared" si="13"/>
        <v>3</v>
      </c>
      <c r="AA25" s="4">
        <f t="shared" si="12"/>
        <v>6</v>
      </c>
      <c r="AB25" s="4">
        <f t="shared" si="11"/>
        <v>12</v>
      </c>
      <c r="AD25" s="4">
        <f t="shared" si="10"/>
        <v>0</v>
      </c>
      <c r="AE25" s="4">
        <f t="shared" si="10"/>
        <v>0</v>
      </c>
      <c r="AF25" s="4">
        <f t="shared" si="10"/>
        <v>0</v>
      </c>
      <c r="AG25" s="4">
        <f t="shared" si="10"/>
        <v>1</v>
      </c>
    </row>
    <row r="26" spans="1:33" s="4" customFormat="1" ht="15">
      <c r="A26" s="4">
        <f>+IF('2. Deuda'!$D$13=Tablas!$B$6,Tablas!Y26,IF('2. Deuda'!$D$13=Tablas!$B$7,Tablas!Z26,IF('2. Deuda'!$D$13=Tablas!$B$8,Tablas!AA26,Tablas!AB26)))</f>
        <v>2</v>
      </c>
      <c r="B26" s="4">
        <f>+'2. Deuda'!B53</f>
        <v>13</v>
      </c>
      <c r="C26" s="4">
        <f>+'2. Deuda'!C53</f>
        <v>860222.1582052127</v>
      </c>
      <c r="D26" s="4">
        <f>+'2. Deuda'!D53</f>
        <v>24673.40157073204</v>
      </c>
      <c r="E26" s="4">
        <f>+'2. Deuda'!E53</f>
        <v>12726.266042340085</v>
      </c>
      <c r="F26" s="4">
        <f>+'2. Deuda'!F53</f>
        <v>11947.135528391955</v>
      </c>
      <c r="G26" s="4">
        <f>+'2. Deuda'!G53</f>
        <v>2150.5553955130317</v>
      </c>
      <c r="H26" s="4">
        <f>+'2. Deuda'!H53</f>
        <v>8473.188258321345</v>
      </c>
      <c r="I26" s="4">
        <f>+'2. Deuda'!I53</f>
        <v>0</v>
      </c>
      <c r="J26" s="4">
        <f>+'2. Deuda'!J53</f>
        <v>847495.8921628726</v>
      </c>
      <c r="K26" s="4">
        <f>+'2. Deuda'!K53</f>
        <v>0</v>
      </c>
      <c r="L26" s="4">
        <f>+'2. Deuda'!P53</f>
        <v>35297.14522456641</v>
      </c>
      <c r="M26" s="4">
        <f>+'2. Deuda'!Q53</f>
        <v>0</v>
      </c>
      <c r="O26" s="4">
        <f t="shared" si="9"/>
        <v>14</v>
      </c>
      <c r="P26" s="4">
        <f t="shared" si="2"/>
        <v>0</v>
      </c>
      <c r="Q26" s="4">
        <f t="shared" si="3"/>
        <v>0</v>
      </c>
      <c r="R26" s="4">
        <f t="shared" si="4"/>
        <v>0</v>
      </c>
      <c r="S26" s="4">
        <f t="shared" si="5"/>
        <v>0</v>
      </c>
      <c r="T26" s="4">
        <f t="shared" si="6"/>
        <v>0</v>
      </c>
      <c r="U26" s="4">
        <f t="shared" si="7"/>
        <v>0</v>
      </c>
      <c r="V26" s="4">
        <f t="shared" si="8"/>
        <v>0</v>
      </c>
      <c r="Y26" s="4">
        <f>+Y14+1</f>
        <v>2</v>
      </c>
      <c r="Z26" s="4">
        <f t="shared" si="13"/>
        <v>4</v>
      </c>
      <c r="AA26" s="4">
        <f t="shared" si="12"/>
        <v>7</v>
      </c>
      <c r="AB26" s="4">
        <f t="shared" si="11"/>
        <v>13</v>
      </c>
      <c r="AD26" s="4">
        <f>+IF(Y26-Y25=1,1,0)</f>
        <v>1</v>
      </c>
      <c r="AE26" s="4">
        <f t="shared" si="10"/>
        <v>1</v>
      </c>
      <c r="AF26" s="4">
        <f t="shared" si="10"/>
        <v>1</v>
      </c>
      <c r="AG26" s="4">
        <f t="shared" si="10"/>
        <v>1</v>
      </c>
    </row>
    <row r="27" spans="1:33" s="4" customFormat="1" ht="15">
      <c r="A27" s="4">
        <f>+IF('2. Deuda'!$D$13=Tablas!$B$6,Tablas!Y27,IF('2. Deuda'!$D$13=Tablas!$B$7,Tablas!Z27,IF('2. Deuda'!$D$13=Tablas!$B$8,Tablas!AA27,Tablas!AB27)))</f>
        <v>2</v>
      </c>
      <c r="B27" s="4">
        <f>+'2. Deuda'!B54</f>
        <v>14</v>
      </c>
      <c r="C27" s="4">
        <f>+'2. Deuda'!C54</f>
        <v>847495.8921628726</v>
      </c>
      <c r="D27" s="4">
        <f>+'2. Deuda'!D54</f>
        <v>24673.40157073204</v>
      </c>
      <c r="E27" s="4">
        <f>+'2. Deuda'!E54</f>
        <v>12903.01390186446</v>
      </c>
      <c r="F27" s="4">
        <f>+'2. Deuda'!F54</f>
        <v>11770.38766886758</v>
      </c>
      <c r="G27" s="4">
        <f>+'2. Deuda'!G54</f>
        <v>2118.7397304071815</v>
      </c>
      <c r="H27" s="4">
        <f>+'2. Deuda'!H54</f>
        <v>0</v>
      </c>
      <c r="I27" s="4">
        <f>+'2. Deuda'!I54</f>
        <v>0</v>
      </c>
      <c r="J27" s="4">
        <f>+'2. Deuda'!J54</f>
        <v>834592.8782610082</v>
      </c>
      <c r="K27" s="4">
        <f>+'2. Deuda'!K54</f>
        <v>0</v>
      </c>
      <c r="L27" s="4">
        <f>+'2. Deuda'!P54</f>
        <v>26792.14130113922</v>
      </c>
      <c r="M27" s="4">
        <f>+'2. Deuda'!Q54</f>
        <v>0</v>
      </c>
      <c r="O27" s="4">
        <f t="shared" si="9"/>
        <v>15</v>
      </c>
      <c r="P27" s="4">
        <f t="shared" si="2"/>
        <v>0</v>
      </c>
      <c r="Q27" s="4">
        <f t="shared" si="3"/>
        <v>0</v>
      </c>
      <c r="R27" s="4">
        <f t="shared" si="4"/>
        <v>0</v>
      </c>
      <c r="S27" s="4">
        <f t="shared" si="5"/>
        <v>0</v>
      </c>
      <c r="T27" s="4">
        <f t="shared" si="6"/>
        <v>0</v>
      </c>
      <c r="U27" s="4">
        <f t="shared" si="7"/>
        <v>0</v>
      </c>
      <c r="V27" s="4">
        <f t="shared" si="8"/>
        <v>0</v>
      </c>
      <c r="Y27" s="4">
        <f aca="true" t="shared" si="14" ref="Y27:Y90">+Y15+1</f>
        <v>2</v>
      </c>
      <c r="Z27" s="4">
        <f t="shared" si="13"/>
        <v>4</v>
      </c>
      <c r="AA27" s="4">
        <f t="shared" si="12"/>
        <v>7</v>
      </c>
      <c r="AB27" s="4">
        <f t="shared" si="11"/>
        <v>14</v>
      </c>
      <c r="AD27" s="4">
        <f aca="true" t="shared" si="15" ref="AD27:AD35">+IF(Y27-Y26=1,1,0)</f>
        <v>0</v>
      </c>
      <c r="AE27" s="4">
        <f aca="true" t="shared" si="16" ref="AE27:AE35">+IF(Z27-Z26=1,1,0)</f>
        <v>0</v>
      </c>
      <c r="AF27" s="4">
        <f aca="true" t="shared" si="17" ref="AF27:AF35">+IF(AA27-AA26=1,1,0)</f>
        <v>0</v>
      </c>
      <c r="AG27" s="4">
        <f aca="true" t="shared" si="18" ref="AG27:AG35">+IF(AB27-AB26=1,1,0)</f>
        <v>1</v>
      </c>
    </row>
    <row r="28" spans="1:33" s="4" customFormat="1" ht="15">
      <c r="A28" s="4">
        <f>+IF('2. Deuda'!$D$13=Tablas!$B$6,Tablas!Y28,IF('2. Deuda'!$D$13=Tablas!$B$7,Tablas!Z28,IF('2. Deuda'!$D$13=Tablas!$B$8,Tablas!AA28,Tablas!AB28)))</f>
        <v>2</v>
      </c>
      <c r="B28" s="4">
        <f>+'2. Deuda'!B55</f>
        <v>15</v>
      </c>
      <c r="C28" s="4">
        <f>+'2. Deuda'!C55</f>
        <v>834592.8782610082</v>
      </c>
      <c r="D28" s="4">
        <f>+'2. Deuda'!D55</f>
        <v>24673.40157073204</v>
      </c>
      <c r="E28" s="4">
        <f>+'2. Deuda'!E55</f>
        <v>13082.216511725068</v>
      </c>
      <c r="F28" s="4">
        <f>+'2. Deuda'!F55</f>
        <v>11591.185059006972</v>
      </c>
      <c r="G28" s="4">
        <f>+'2. Deuda'!G55</f>
        <v>2086.4821956525207</v>
      </c>
      <c r="H28" s="4">
        <f>+'2. Deuda'!H55</f>
        <v>0</v>
      </c>
      <c r="I28" s="4">
        <f>+'2. Deuda'!I55</f>
        <v>0</v>
      </c>
      <c r="J28" s="4">
        <f>+'2. Deuda'!J55</f>
        <v>821510.6617492831</v>
      </c>
      <c r="K28" s="4">
        <f>+'2. Deuda'!K55</f>
        <v>0</v>
      </c>
      <c r="L28" s="4">
        <f>+'2. Deuda'!P55</f>
        <v>26759.88376638456</v>
      </c>
      <c r="M28" s="4">
        <f>+'2. Deuda'!Q55</f>
        <v>0</v>
      </c>
      <c r="O28" s="4">
        <f t="shared" si="9"/>
        <v>16</v>
      </c>
      <c r="P28" s="4">
        <f t="shared" si="2"/>
        <v>0</v>
      </c>
      <c r="Q28" s="4">
        <f t="shared" si="3"/>
        <v>0</v>
      </c>
      <c r="R28" s="4">
        <f t="shared" si="4"/>
        <v>0</v>
      </c>
      <c r="S28" s="4">
        <f t="shared" si="5"/>
        <v>0</v>
      </c>
      <c r="T28" s="4">
        <f t="shared" si="6"/>
        <v>0</v>
      </c>
      <c r="U28" s="4">
        <f t="shared" si="7"/>
        <v>0</v>
      </c>
      <c r="V28" s="4">
        <f t="shared" si="8"/>
        <v>0</v>
      </c>
      <c r="Y28" s="4">
        <f t="shared" si="14"/>
        <v>2</v>
      </c>
      <c r="Z28" s="4">
        <f t="shared" si="13"/>
        <v>4</v>
      </c>
      <c r="AA28" s="4">
        <f t="shared" si="12"/>
        <v>8</v>
      </c>
      <c r="AB28" s="4">
        <f t="shared" si="11"/>
        <v>15</v>
      </c>
      <c r="AD28" s="4">
        <f t="shared" si="15"/>
        <v>0</v>
      </c>
      <c r="AE28" s="4">
        <f t="shared" si="16"/>
        <v>0</v>
      </c>
      <c r="AF28" s="4">
        <f t="shared" si="17"/>
        <v>1</v>
      </c>
      <c r="AG28" s="4">
        <f t="shared" si="18"/>
        <v>1</v>
      </c>
    </row>
    <row r="29" spans="1:33" s="4" customFormat="1" ht="15">
      <c r="A29" s="4">
        <f>+IF('2. Deuda'!$D$13=Tablas!$B$6,Tablas!Y29,IF('2. Deuda'!$D$13=Tablas!$B$7,Tablas!Z29,IF('2. Deuda'!$D$13=Tablas!$B$8,Tablas!AA29,Tablas!AB29)))</f>
        <v>2</v>
      </c>
      <c r="B29" s="4">
        <f>+'2. Deuda'!B56</f>
        <v>16</v>
      </c>
      <c r="C29" s="4">
        <f>+'2. Deuda'!C56</f>
        <v>821510.6617492831</v>
      </c>
      <c r="D29" s="4">
        <f>+'2. Deuda'!D56</f>
        <v>24673.40157073204</v>
      </c>
      <c r="E29" s="4">
        <f>+'2. Deuda'!E56</f>
        <v>13263.907964550981</v>
      </c>
      <c r="F29" s="4">
        <f>+'2. Deuda'!F56</f>
        <v>11409.493606181059</v>
      </c>
      <c r="G29" s="4">
        <f>+'2. Deuda'!G56</f>
        <v>2053.7766543732077</v>
      </c>
      <c r="H29" s="4">
        <f>+'2. Deuda'!H56</f>
        <v>0</v>
      </c>
      <c r="I29" s="4">
        <f>+'2. Deuda'!I56</f>
        <v>0</v>
      </c>
      <c r="J29" s="4">
        <f>+'2. Deuda'!J56</f>
        <v>808246.7537847321</v>
      </c>
      <c r="K29" s="4">
        <f>+'2. Deuda'!K56</f>
        <v>0</v>
      </c>
      <c r="L29" s="4">
        <f>+'2. Deuda'!P56</f>
        <v>26727.178225105246</v>
      </c>
      <c r="M29" s="4">
        <f>+'2. Deuda'!Q56</f>
        <v>0</v>
      </c>
      <c r="O29" s="4">
        <f t="shared" si="9"/>
        <v>17</v>
      </c>
      <c r="P29" s="4">
        <f t="shared" si="2"/>
        <v>0</v>
      </c>
      <c r="Q29" s="4">
        <f t="shared" si="3"/>
        <v>0</v>
      </c>
      <c r="R29" s="4">
        <f t="shared" si="4"/>
        <v>0</v>
      </c>
      <c r="S29" s="4">
        <f t="shared" si="5"/>
        <v>0</v>
      </c>
      <c r="T29" s="4">
        <f t="shared" si="6"/>
        <v>0</v>
      </c>
      <c r="U29" s="4">
        <f t="shared" si="7"/>
        <v>0</v>
      </c>
      <c r="V29" s="4">
        <f t="shared" si="8"/>
        <v>0</v>
      </c>
      <c r="Y29" s="4">
        <f t="shared" si="14"/>
        <v>2</v>
      </c>
      <c r="Z29" s="4">
        <f t="shared" si="13"/>
        <v>4</v>
      </c>
      <c r="AA29" s="4">
        <f t="shared" si="12"/>
        <v>8</v>
      </c>
      <c r="AB29" s="4">
        <f t="shared" si="11"/>
        <v>16</v>
      </c>
      <c r="AD29" s="4">
        <f t="shared" si="15"/>
        <v>0</v>
      </c>
      <c r="AE29" s="4">
        <f t="shared" si="16"/>
        <v>0</v>
      </c>
      <c r="AF29" s="4">
        <f t="shared" si="17"/>
        <v>0</v>
      </c>
      <c r="AG29" s="4">
        <f t="shared" si="18"/>
        <v>1</v>
      </c>
    </row>
    <row r="30" spans="1:33" s="4" customFormat="1" ht="15">
      <c r="A30" s="4">
        <f>+IF('2. Deuda'!$D$13=Tablas!$B$6,Tablas!Y30,IF('2. Deuda'!$D$13=Tablas!$B$7,Tablas!Z30,IF('2. Deuda'!$D$13=Tablas!$B$8,Tablas!AA30,Tablas!AB30)))</f>
        <v>2</v>
      </c>
      <c r="B30" s="4">
        <f>+'2. Deuda'!B57</f>
        <v>17</v>
      </c>
      <c r="C30" s="4">
        <f>+'2. Deuda'!C57</f>
        <v>808246.7537847321</v>
      </c>
      <c r="D30" s="4">
        <f>+'2. Deuda'!D57</f>
        <v>24673.40157073204</v>
      </c>
      <c r="E30" s="4">
        <f>+'2. Deuda'!E57</f>
        <v>13448.122826464367</v>
      </c>
      <c r="F30" s="4">
        <f>+'2. Deuda'!F57</f>
        <v>11225.278744267673</v>
      </c>
      <c r="G30" s="4">
        <f>+'2. Deuda'!G57</f>
        <v>2020.6168844618303</v>
      </c>
      <c r="H30" s="4">
        <f>+'2. Deuda'!H57</f>
        <v>0</v>
      </c>
      <c r="I30" s="4">
        <f>+'2. Deuda'!I57</f>
        <v>0</v>
      </c>
      <c r="J30" s="4">
        <f>+'2. Deuda'!J57</f>
        <v>794798.6309582677</v>
      </c>
      <c r="K30" s="4">
        <f>+'2. Deuda'!K57</f>
        <v>0</v>
      </c>
      <c r="L30" s="4">
        <f>+'2. Deuda'!P57</f>
        <v>26694.01845519387</v>
      </c>
      <c r="M30" s="4">
        <f>+'2. Deuda'!Q57</f>
        <v>0</v>
      </c>
      <c r="O30" s="4">
        <f t="shared" si="9"/>
        <v>18</v>
      </c>
      <c r="P30" s="4">
        <f t="shared" si="2"/>
        <v>0</v>
      </c>
      <c r="Q30" s="4">
        <f t="shared" si="3"/>
        <v>0</v>
      </c>
      <c r="R30" s="4">
        <f t="shared" si="4"/>
        <v>0</v>
      </c>
      <c r="S30" s="4">
        <f t="shared" si="5"/>
        <v>0</v>
      </c>
      <c r="T30" s="4">
        <f t="shared" si="6"/>
        <v>0</v>
      </c>
      <c r="U30" s="4">
        <f t="shared" si="7"/>
        <v>0</v>
      </c>
      <c r="V30" s="4">
        <f t="shared" si="8"/>
        <v>0</v>
      </c>
      <c r="Y30" s="4">
        <f t="shared" si="14"/>
        <v>2</v>
      </c>
      <c r="Z30" s="4">
        <f t="shared" si="13"/>
        <v>5</v>
      </c>
      <c r="AA30" s="4">
        <f t="shared" si="12"/>
        <v>9</v>
      </c>
      <c r="AB30" s="4">
        <f t="shared" si="11"/>
        <v>17</v>
      </c>
      <c r="AD30" s="4">
        <f t="shared" si="15"/>
        <v>0</v>
      </c>
      <c r="AE30" s="4">
        <f t="shared" si="16"/>
        <v>1</v>
      </c>
      <c r="AF30" s="4">
        <f t="shared" si="17"/>
        <v>1</v>
      </c>
      <c r="AG30" s="4">
        <f t="shared" si="18"/>
        <v>1</v>
      </c>
    </row>
    <row r="31" spans="1:33" s="4" customFormat="1" ht="15">
      <c r="A31" s="4">
        <f>+IF('2. Deuda'!$D$13=Tablas!$B$6,Tablas!Y31,IF('2. Deuda'!$D$13=Tablas!$B$7,Tablas!Z31,IF('2. Deuda'!$D$13=Tablas!$B$8,Tablas!AA31,Tablas!AB31)))</f>
        <v>2</v>
      </c>
      <c r="B31" s="4">
        <f>+'2. Deuda'!B58</f>
        <v>18</v>
      </c>
      <c r="C31" s="4">
        <f>+'2. Deuda'!C58</f>
        <v>794798.6309582677</v>
      </c>
      <c r="D31" s="4">
        <f>+'2. Deuda'!D58</f>
        <v>24673.40157073204</v>
      </c>
      <c r="E31" s="4">
        <f>+'2. Deuda'!E58</f>
        <v>13634.896143656579</v>
      </c>
      <c r="F31" s="4">
        <f>+'2. Deuda'!F58</f>
        <v>11038.50542707546</v>
      </c>
      <c r="G31" s="4">
        <f>+'2. Deuda'!G58</f>
        <v>1986.9965773956694</v>
      </c>
      <c r="H31" s="4">
        <f>+'2. Deuda'!H58</f>
        <v>0</v>
      </c>
      <c r="I31" s="4">
        <f>+'2. Deuda'!I58</f>
        <v>0</v>
      </c>
      <c r="J31" s="4">
        <f>+'2. Deuda'!J58</f>
        <v>781163.7348146111</v>
      </c>
      <c r="K31" s="4">
        <f>+'2. Deuda'!K58</f>
        <v>0</v>
      </c>
      <c r="L31" s="4">
        <f>+'2. Deuda'!P58</f>
        <v>26660.398148127708</v>
      </c>
      <c r="M31" s="4">
        <f>+'2. Deuda'!Q58</f>
        <v>0</v>
      </c>
      <c r="O31" s="4">
        <f t="shared" si="9"/>
        <v>19</v>
      </c>
      <c r="P31" s="4">
        <f t="shared" si="2"/>
        <v>0</v>
      </c>
      <c r="Q31" s="4">
        <f t="shared" si="3"/>
        <v>0</v>
      </c>
      <c r="R31" s="4">
        <f t="shared" si="4"/>
        <v>0</v>
      </c>
      <c r="S31" s="4">
        <f t="shared" si="5"/>
        <v>0</v>
      </c>
      <c r="T31" s="4">
        <f t="shared" si="6"/>
        <v>0</v>
      </c>
      <c r="U31" s="4">
        <f t="shared" si="7"/>
        <v>0</v>
      </c>
      <c r="V31" s="4">
        <f t="shared" si="8"/>
        <v>0</v>
      </c>
      <c r="Y31" s="4">
        <f t="shared" si="14"/>
        <v>2</v>
      </c>
      <c r="Z31" s="4">
        <f t="shared" si="13"/>
        <v>5</v>
      </c>
      <c r="AA31" s="4">
        <f t="shared" si="12"/>
        <v>9</v>
      </c>
      <c r="AB31" s="4">
        <f t="shared" si="11"/>
        <v>18</v>
      </c>
      <c r="AD31" s="4">
        <f t="shared" si="15"/>
        <v>0</v>
      </c>
      <c r="AE31" s="4">
        <f t="shared" si="16"/>
        <v>0</v>
      </c>
      <c r="AF31" s="4">
        <f t="shared" si="17"/>
        <v>0</v>
      </c>
      <c r="AG31" s="4">
        <f t="shared" si="18"/>
        <v>1</v>
      </c>
    </row>
    <row r="32" spans="1:33" s="4" customFormat="1" ht="15">
      <c r="A32" s="4">
        <f>+IF('2. Deuda'!$D$13=Tablas!$B$6,Tablas!Y32,IF('2. Deuda'!$D$13=Tablas!$B$7,Tablas!Z32,IF('2. Deuda'!$D$13=Tablas!$B$8,Tablas!AA32,Tablas!AB32)))</f>
        <v>2</v>
      </c>
      <c r="B32" s="4">
        <f>+'2. Deuda'!B59</f>
        <v>19</v>
      </c>
      <c r="C32" s="4">
        <f>+'2. Deuda'!C59</f>
        <v>781163.7348146111</v>
      </c>
      <c r="D32" s="4">
        <f>+'2. Deuda'!D59</f>
        <v>24673.40157073204</v>
      </c>
      <c r="E32" s="4">
        <f>+'2. Deuda'!E59</f>
        <v>13824.263449055556</v>
      </c>
      <c r="F32" s="4">
        <f>+'2. Deuda'!F59</f>
        <v>10849.138121676484</v>
      </c>
      <c r="G32" s="4">
        <f>+'2. Deuda'!G59</f>
        <v>1952.9093370365279</v>
      </c>
      <c r="H32" s="4">
        <f>+'2. Deuda'!H59</f>
        <v>0</v>
      </c>
      <c r="I32" s="4">
        <f>+'2. Deuda'!I59</f>
        <v>0</v>
      </c>
      <c r="J32" s="4">
        <f>+'2. Deuda'!J59</f>
        <v>767339.4713655555</v>
      </c>
      <c r="K32" s="4">
        <f>+'2. Deuda'!K59</f>
        <v>0</v>
      </c>
      <c r="L32" s="4">
        <f>+'2. Deuda'!P59</f>
        <v>26626.310907768566</v>
      </c>
      <c r="M32" s="4">
        <f>+'2. Deuda'!Q59</f>
        <v>0</v>
      </c>
      <c r="O32" s="4">
        <f t="shared" si="9"/>
        <v>20</v>
      </c>
      <c r="P32" s="4">
        <f t="shared" si="2"/>
        <v>0</v>
      </c>
      <c r="Q32" s="4">
        <f t="shared" si="3"/>
        <v>0</v>
      </c>
      <c r="R32" s="4">
        <f t="shared" si="4"/>
        <v>0</v>
      </c>
      <c r="S32" s="4">
        <f t="shared" si="5"/>
        <v>0</v>
      </c>
      <c r="T32" s="4">
        <f t="shared" si="6"/>
        <v>0</v>
      </c>
      <c r="U32" s="4">
        <f t="shared" si="7"/>
        <v>0</v>
      </c>
      <c r="V32" s="4">
        <f t="shared" si="8"/>
        <v>0</v>
      </c>
      <c r="Y32" s="4">
        <f t="shared" si="14"/>
        <v>2</v>
      </c>
      <c r="Z32" s="4">
        <f t="shared" si="13"/>
        <v>5</v>
      </c>
      <c r="AA32" s="4">
        <f t="shared" si="12"/>
        <v>10</v>
      </c>
      <c r="AB32" s="4">
        <f t="shared" si="11"/>
        <v>19</v>
      </c>
      <c r="AD32" s="4">
        <f t="shared" si="15"/>
        <v>0</v>
      </c>
      <c r="AE32" s="4">
        <f t="shared" si="16"/>
        <v>0</v>
      </c>
      <c r="AF32" s="4">
        <f t="shared" si="17"/>
        <v>1</v>
      </c>
      <c r="AG32" s="4">
        <f t="shared" si="18"/>
        <v>1</v>
      </c>
    </row>
    <row r="33" spans="1:33" s="4" customFormat="1" ht="15">
      <c r="A33" s="4">
        <f>+IF('2. Deuda'!$D$13=Tablas!$B$6,Tablas!Y33,IF('2. Deuda'!$D$13=Tablas!$B$7,Tablas!Z33,IF('2. Deuda'!$D$13=Tablas!$B$8,Tablas!AA33,Tablas!AB33)))</f>
        <v>2</v>
      </c>
      <c r="B33" s="4">
        <f>+'2. Deuda'!B60</f>
        <v>20</v>
      </c>
      <c r="C33" s="4">
        <f>+'2. Deuda'!C60</f>
        <v>767339.4713655555</v>
      </c>
      <c r="D33" s="4">
        <f>+'2. Deuda'!D60</f>
        <v>24673.40157073204</v>
      </c>
      <c r="E33" s="4">
        <f>+'2. Deuda'!E60</f>
        <v>14016.260769085833</v>
      </c>
      <c r="F33" s="4">
        <f>+'2. Deuda'!F60</f>
        <v>10657.140801646206</v>
      </c>
      <c r="G33" s="4">
        <f>+'2. Deuda'!G60</f>
        <v>1918.3486784138888</v>
      </c>
      <c r="H33" s="4">
        <f>+'2. Deuda'!H60</f>
        <v>0</v>
      </c>
      <c r="I33" s="4">
        <f>+'2. Deuda'!I60</f>
        <v>0</v>
      </c>
      <c r="J33" s="4">
        <f>+'2. Deuda'!J60</f>
        <v>753323.2105964697</v>
      </c>
      <c r="K33" s="4">
        <f>+'2. Deuda'!K60</f>
        <v>0</v>
      </c>
      <c r="L33" s="4">
        <f>+'2. Deuda'!P60</f>
        <v>26591.750249145927</v>
      </c>
      <c r="M33" s="4">
        <f>+'2. Deuda'!Q60</f>
        <v>0</v>
      </c>
      <c r="Y33" s="4">
        <f t="shared" si="14"/>
        <v>2</v>
      </c>
      <c r="Z33" s="4">
        <f t="shared" si="13"/>
        <v>5</v>
      </c>
      <c r="AA33" s="4">
        <f t="shared" si="12"/>
        <v>10</v>
      </c>
      <c r="AB33" s="4">
        <f t="shared" si="11"/>
        <v>20</v>
      </c>
      <c r="AD33" s="4">
        <f t="shared" si="15"/>
        <v>0</v>
      </c>
      <c r="AE33" s="4">
        <f t="shared" si="16"/>
        <v>0</v>
      </c>
      <c r="AF33" s="4">
        <f t="shared" si="17"/>
        <v>0</v>
      </c>
      <c r="AG33" s="4">
        <f t="shared" si="18"/>
        <v>1</v>
      </c>
    </row>
    <row r="34" spans="1:33" s="4" customFormat="1" ht="15">
      <c r="A34" s="4">
        <f>+IF('2. Deuda'!$D$13=Tablas!$B$6,Tablas!Y34,IF('2. Deuda'!$D$13=Tablas!$B$7,Tablas!Z34,IF('2. Deuda'!$D$13=Tablas!$B$8,Tablas!AA34,Tablas!AB34)))</f>
        <v>2</v>
      </c>
      <c r="B34" s="4">
        <f>+'2. Deuda'!B61</f>
        <v>21</v>
      </c>
      <c r="C34" s="4">
        <f>+'2. Deuda'!C61</f>
        <v>753323.2105964697</v>
      </c>
      <c r="D34" s="4">
        <f>+'2. Deuda'!D61</f>
        <v>24673.40157073204</v>
      </c>
      <c r="E34" s="4">
        <f>+'2. Deuda'!E61</f>
        <v>14210.924630522433</v>
      </c>
      <c r="F34" s="4">
        <f>+'2. Deuda'!F61</f>
        <v>10462.476940209606</v>
      </c>
      <c r="G34" s="4">
        <f>+'2. Deuda'!G61</f>
        <v>1883.3080264911744</v>
      </c>
      <c r="H34" s="4">
        <f>+'2. Deuda'!H61</f>
        <v>0</v>
      </c>
      <c r="I34" s="4">
        <f>+'2. Deuda'!I61</f>
        <v>0</v>
      </c>
      <c r="J34" s="4">
        <f>+'2. Deuda'!J61</f>
        <v>739112.2859659473</v>
      </c>
      <c r="K34" s="4">
        <f>+'2. Deuda'!K61</f>
        <v>0</v>
      </c>
      <c r="L34" s="4">
        <f>+'2. Deuda'!P61</f>
        <v>26556.709597223213</v>
      </c>
      <c r="M34" s="4">
        <f>+'2. Deuda'!Q61</f>
        <v>0</v>
      </c>
      <c r="Y34" s="4">
        <f t="shared" si="14"/>
        <v>2</v>
      </c>
      <c r="Z34" s="4">
        <f t="shared" si="13"/>
        <v>6</v>
      </c>
      <c r="AA34" s="4">
        <f t="shared" si="12"/>
        <v>11</v>
      </c>
      <c r="AD34" s="4">
        <f t="shared" si="15"/>
        <v>0</v>
      </c>
      <c r="AE34" s="4">
        <f t="shared" si="16"/>
        <v>1</v>
      </c>
      <c r="AF34" s="4">
        <f t="shared" si="17"/>
        <v>1</v>
      </c>
      <c r="AG34" s="4">
        <f t="shared" si="18"/>
        <v>0</v>
      </c>
    </row>
    <row r="35" spans="1:33" s="4" customFormat="1" ht="15">
      <c r="A35" s="4">
        <f>+IF('2. Deuda'!$D$13=Tablas!$B$6,Tablas!Y35,IF('2. Deuda'!$D$13=Tablas!$B$7,Tablas!Z35,IF('2. Deuda'!$D$13=Tablas!$B$8,Tablas!AA35,Tablas!AB35)))</f>
        <v>2</v>
      </c>
      <c r="B35" s="4">
        <f>+'2. Deuda'!B62</f>
        <v>22</v>
      </c>
      <c r="C35" s="4">
        <f>+'2. Deuda'!C62</f>
        <v>739112.2859659473</v>
      </c>
      <c r="D35" s="4">
        <f>+'2. Deuda'!D62</f>
        <v>24673.40157073204</v>
      </c>
      <c r="E35" s="4">
        <f>+'2. Deuda'!E62</f>
        <v>14408.292067439947</v>
      </c>
      <c r="F35" s="4">
        <f>+'2. Deuda'!F62</f>
        <v>10265.109503292093</v>
      </c>
      <c r="G35" s="4">
        <f>+'2. Deuda'!G62</f>
        <v>1847.7807149148684</v>
      </c>
      <c r="H35" s="4">
        <f>+'2. Deuda'!H62</f>
        <v>0</v>
      </c>
      <c r="I35" s="4">
        <f>+'2. Deuda'!I62</f>
        <v>0</v>
      </c>
      <c r="J35" s="4">
        <f>+'2. Deuda'!J62</f>
        <v>724703.9938985073</v>
      </c>
      <c r="K35" s="4">
        <f>+'2. Deuda'!K62</f>
        <v>0</v>
      </c>
      <c r="L35" s="4">
        <f>+'2. Deuda'!P62</f>
        <v>26521.182285646908</v>
      </c>
      <c r="M35" s="4">
        <f>+'2. Deuda'!Q62</f>
        <v>0</v>
      </c>
      <c r="Y35" s="4">
        <f t="shared" si="14"/>
        <v>2</v>
      </c>
      <c r="Z35" s="4">
        <f t="shared" si="13"/>
        <v>6</v>
      </c>
      <c r="AA35" s="4">
        <f t="shared" si="12"/>
        <v>11</v>
      </c>
      <c r="AD35" s="4">
        <f t="shared" si="15"/>
        <v>0</v>
      </c>
      <c r="AE35" s="4">
        <f t="shared" si="16"/>
        <v>0</v>
      </c>
      <c r="AF35" s="4">
        <f t="shared" si="17"/>
        <v>0</v>
      </c>
      <c r="AG35" s="4">
        <f t="shared" si="18"/>
        <v>0</v>
      </c>
    </row>
    <row r="36" spans="1:33" s="4" customFormat="1" ht="15">
      <c r="A36" s="4">
        <f>+IF('2. Deuda'!$D$13=Tablas!$B$6,Tablas!Y36,IF('2. Deuda'!$D$13=Tablas!$B$7,Tablas!Z36,IF('2. Deuda'!$D$13=Tablas!$B$8,Tablas!AA36,Tablas!AB36)))</f>
        <v>2</v>
      </c>
      <c r="B36" s="4">
        <f>+'2. Deuda'!B63</f>
        <v>23</v>
      </c>
      <c r="C36" s="4">
        <f>+'2. Deuda'!C63</f>
        <v>724703.9938985073</v>
      </c>
      <c r="D36" s="4">
        <f>+'2. Deuda'!D63</f>
        <v>24673.40157073204</v>
      </c>
      <c r="E36" s="4">
        <f>+'2. Deuda'!E63</f>
        <v>14608.400628258134</v>
      </c>
      <c r="F36" s="4">
        <f>+'2. Deuda'!F63</f>
        <v>10065.000942473906</v>
      </c>
      <c r="G36" s="4">
        <f>+'2. Deuda'!G63</f>
        <v>1811.7599847462684</v>
      </c>
      <c r="H36" s="4">
        <f>+'2. Deuda'!H63</f>
        <v>0</v>
      </c>
      <c r="I36" s="4">
        <f>+'2. Deuda'!I63</f>
        <v>0</v>
      </c>
      <c r="J36" s="4">
        <f>+'2. Deuda'!J63</f>
        <v>710095.5932702492</v>
      </c>
      <c r="K36" s="4">
        <f>+'2. Deuda'!K63</f>
        <v>0</v>
      </c>
      <c r="L36" s="4">
        <f>+'2. Deuda'!P63</f>
        <v>26485.16155547831</v>
      </c>
      <c r="M36" s="4">
        <f>+'2. Deuda'!Q63</f>
        <v>0</v>
      </c>
      <c r="Y36" s="4">
        <f t="shared" si="14"/>
        <v>2</v>
      </c>
      <c r="Z36" s="4">
        <f t="shared" si="13"/>
        <v>6</v>
      </c>
      <c r="AA36" s="4">
        <f t="shared" si="12"/>
        <v>12</v>
      </c>
      <c r="AD36" s="4">
        <f aca="true" t="shared" si="19" ref="AD36:AD99">+IF(Y36-Y35=1,1,0)</f>
        <v>0</v>
      </c>
      <c r="AE36" s="4">
        <f aca="true" t="shared" si="20" ref="AE36:AE99">+IF(Z36-Z35=1,1,0)</f>
        <v>0</v>
      </c>
      <c r="AF36" s="4">
        <f aca="true" t="shared" si="21" ref="AF36:AF99">+IF(AA36-AA35=1,1,0)</f>
        <v>1</v>
      </c>
      <c r="AG36" s="4">
        <f aca="true" t="shared" si="22" ref="AG36:AG99">+IF(AB36-AB35=1,1,0)</f>
        <v>0</v>
      </c>
    </row>
    <row r="37" spans="1:33" s="4" customFormat="1" ht="15">
      <c r="A37" s="4">
        <f>+IF('2. Deuda'!$D$13=Tablas!$B$6,Tablas!Y37,IF('2. Deuda'!$D$13=Tablas!$B$7,Tablas!Z37,IF('2. Deuda'!$D$13=Tablas!$B$8,Tablas!AA37,Tablas!AB37)))</f>
        <v>2</v>
      </c>
      <c r="B37" s="4">
        <f>+'2. Deuda'!B64</f>
        <v>24</v>
      </c>
      <c r="C37" s="4">
        <f>+'2. Deuda'!C64</f>
        <v>710095.5932702492</v>
      </c>
      <c r="D37" s="4">
        <f>+'2. Deuda'!D64</f>
        <v>24673.40157073204</v>
      </c>
      <c r="E37" s="4">
        <f>+'2. Deuda'!E64</f>
        <v>14811.288382885365</v>
      </c>
      <c r="F37" s="4">
        <f>+'2. Deuda'!F64</f>
        <v>9862.113187846675</v>
      </c>
      <c r="G37" s="4">
        <f>+'2. Deuda'!G64</f>
        <v>1775.238983175623</v>
      </c>
      <c r="H37" s="4">
        <f>+'2. Deuda'!H64</f>
        <v>0</v>
      </c>
      <c r="I37" s="4">
        <f>+'2. Deuda'!I64</f>
        <v>0</v>
      </c>
      <c r="J37" s="4">
        <f>+'2. Deuda'!J64</f>
        <v>695284.3048873638</v>
      </c>
      <c r="K37" s="4">
        <f>+'2. Deuda'!K64</f>
        <v>0</v>
      </c>
      <c r="L37" s="4">
        <f>+'2. Deuda'!P64</f>
        <v>26448.640553907662</v>
      </c>
      <c r="M37" s="4">
        <f>+'2. Deuda'!Q64</f>
        <v>0</v>
      </c>
      <c r="Y37" s="4">
        <f t="shared" si="14"/>
        <v>2</v>
      </c>
      <c r="Z37" s="4">
        <f t="shared" si="13"/>
        <v>6</v>
      </c>
      <c r="AA37" s="4">
        <f t="shared" si="12"/>
        <v>12</v>
      </c>
      <c r="AD37" s="4">
        <f t="shared" si="19"/>
        <v>0</v>
      </c>
      <c r="AE37" s="4">
        <f t="shared" si="20"/>
        <v>0</v>
      </c>
      <c r="AF37" s="4">
        <f t="shared" si="21"/>
        <v>0</v>
      </c>
      <c r="AG37" s="4">
        <f t="shared" si="22"/>
        <v>0</v>
      </c>
    </row>
    <row r="38" spans="1:33" s="4" customFormat="1" ht="15">
      <c r="A38" s="4">
        <f>+IF('2. Deuda'!$D$13=Tablas!$B$6,Tablas!Y38,IF('2. Deuda'!$D$13=Tablas!$B$7,Tablas!Z38,IF('2. Deuda'!$D$13=Tablas!$B$8,Tablas!AA38,Tablas!AB38)))</f>
        <v>3</v>
      </c>
      <c r="B38" s="4">
        <f>+'2. Deuda'!B65</f>
        <v>25</v>
      </c>
      <c r="C38" s="4">
        <f>+'2. Deuda'!C65</f>
        <v>695284.3048873638</v>
      </c>
      <c r="D38" s="4">
        <f>+'2. Deuda'!D65</f>
        <v>24673.40157073204</v>
      </c>
      <c r="E38" s="4">
        <f>+'2. Deuda'!E65</f>
        <v>15016.993929961282</v>
      </c>
      <c r="F38" s="4">
        <f>+'2. Deuda'!F65</f>
        <v>9656.407640770758</v>
      </c>
      <c r="G38" s="4">
        <f>+'2. Deuda'!G65</f>
        <v>1738.2107622184096</v>
      </c>
      <c r="H38" s="4">
        <f>+'2. Deuda'!H65</f>
        <v>6848.550403140533</v>
      </c>
      <c r="I38" s="4">
        <f>+'2. Deuda'!I65</f>
        <v>0</v>
      </c>
      <c r="J38" s="4">
        <f>+'2. Deuda'!J65</f>
        <v>680267.3109574026</v>
      </c>
      <c r="K38" s="4">
        <f>+'2. Deuda'!K65</f>
        <v>0</v>
      </c>
      <c r="L38" s="4">
        <f>+'2. Deuda'!P65</f>
        <v>33260.16273609098</v>
      </c>
      <c r="M38" s="4">
        <f>+'2. Deuda'!Q65</f>
        <v>0</v>
      </c>
      <c r="Y38" s="4">
        <f t="shared" si="14"/>
        <v>3</v>
      </c>
      <c r="Z38" s="4">
        <f t="shared" si="13"/>
        <v>7</v>
      </c>
      <c r="AA38" s="4">
        <f t="shared" si="12"/>
        <v>13</v>
      </c>
      <c r="AD38" s="4">
        <f t="shared" si="19"/>
        <v>1</v>
      </c>
      <c r="AE38" s="4">
        <f t="shared" si="20"/>
        <v>1</v>
      </c>
      <c r="AF38" s="4">
        <f t="shared" si="21"/>
        <v>1</v>
      </c>
      <c r="AG38" s="4">
        <f t="shared" si="22"/>
        <v>0</v>
      </c>
    </row>
    <row r="39" spans="1:33" s="4" customFormat="1" ht="15">
      <c r="A39" s="4">
        <f>+IF('2. Deuda'!$D$13=Tablas!$B$6,Tablas!Y39,IF('2. Deuda'!$D$13=Tablas!$B$7,Tablas!Z39,IF('2. Deuda'!$D$13=Tablas!$B$8,Tablas!AA39,Tablas!AB39)))</f>
        <v>3</v>
      </c>
      <c r="B39" s="4">
        <f>+'2. Deuda'!B66</f>
        <v>26</v>
      </c>
      <c r="C39" s="4">
        <f>+'2. Deuda'!C66</f>
        <v>680267.3109574026</v>
      </c>
      <c r="D39" s="4">
        <f>+'2. Deuda'!D66</f>
        <v>24673.40157073204</v>
      </c>
      <c r="E39" s="4">
        <f>+'2. Deuda'!E66</f>
        <v>15225.556404200042</v>
      </c>
      <c r="F39" s="4">
        <f>+'2. Deuda'!F66</f>
        <v>9447.845166531997</v>
      </c>
      <c r="G39" s="4">
        <f>+'2. Deuda'!G66</f>
        <v>1700.6682773935065</v>
      </c>
      <c r="H39" s="4">
        <f>+'2. Deuda'!H66</f>
        <v>0</v>
      </c>
      <c r="I39" s="4">
        <f>+'2. Deuda'!I66</f>
        <v>0</v>
      </c>
      <c r="J39" s="4">
        <f>+'2. Deuda'!J66</f>
        <v>665041.7545532025</v>
      </c>
      <c r="K39" s="4">
        <f>+'2. Deuda'!K66</f>
        <v>0</v>
      </c>
      <c r="L39" s="4">
        <f>+'2. Deuda'!P66</f>
        <v>26374.069848125546</v>
      </c>
      <c r="M39" s="4">
        <f>+'2. Deuda'!Q66</f>
        <v>0</v>
      </c>
      <c r="Y39" s="4">
        <f t="shared" si="14"/>
        <v>3</v>
      </c>
      <c r="Z39" s="4">
        <f t="shared" si="13"/>
        <v>7</v>
      </c>
      <c r="AA39" s="4">
        <f t="shared" si="12"/>
        <v>13</v>
      </c>
      <c r="AD39" s="4">
        <f t="shared" si="19"/>
        <v>0</v>
      </c>
      <c r="AE39" s="4">
        <f t="shared" si="20"/>
        <v>0</v>
      </c>
      <c r="AF39" s="4">
        <f t="shared" si="21"/>
        <v>0</v>
      </c>
      <c r="AG39" s="4">
        <f t="shared" si="22"/>
        <v>0</v>
      </c>
    </row>
    <row r="40" spans="1:33" s="4" customFormat="1" ht="15">
      <c r="A40" s="4">
        <f>+IF('2. Deuda'!$D$13=Tablas!$B$6,Tablas!Y40,IF('2. Deuda'!$D$13=Tablas!$B$7,Tablas!Z40,IF('2. Deuda'!$D$13=Tablas!$B$8,Tablas!AA40,Tablas!AB40)))</f>
        <v>3</v>
      </c>
      <c r="B40" s="4">
        <f>+'2. Deuda'!B67</f>
        <v>27</v>
      </c>
      <c r="C40" s="4">
        <f>+'2. Deuda'!C67</f>
        <v>665041.7545532025</v>
      </c>
      <c r="D40" s="4">
        <f>+'2. Deuda'!D67</f>
        <v>24673.40157073204</v>
      </c>
      <c r="E40" s="4">
        <f>+'2. Deuda'!E67</f>
        <v>15437.015483835561</v>
      </c>
      <c r="F40" s="4">
        <f>+'2. Deuda'!F67</f>
        <v>9236.386086896478</v>
      </c>
      <c r="G40" s="4">
        <f>+'2. Deuda'!G67</f>
        <v>1662.6043863830064</v>
      </c>
      <c r="H40" s="4">
        <f>+'2. Deuda'!H67</f>
        <v>0</v>
      </c>
      <c r="I40" s="4">
        <f>+'2. Deuda'!I67</f>
        <v>0</v>
      </c>
      <c r="J40" s="4">
        <f>+'2. Deuda'!J67</f>
        <v>649604.739069367</v>
      </c>
      <c r="K40" s="4">
        <f>+'2. Deuda'!K67</f>
        <v>0</v>
      </c>
      <c r="L40" s="4">
        <f>+'2. Deuda'!P67</f>
        <v>26336.005957115045</v>
      </c>
      <c r="M40" s="4">
        <f>+'2. Deuda'!Q67</f>
        <v>0</v>
      </c>
      <c r="Y40" s="4">
        <f t="shared" si="14"/>
        <v>3</v>
      </c>
      <c r="Z40" s="4">
        <f t="shared" si="13"/>
        <v>7</v>
      </c>
      <c r="AA40" s="4">
        <f t="shared" si="12"/>
        <v>14</v>
      </c>
      <c r="AD40" s="4">
        <f t="shared" si="19"/>
        <v>0</v>
      </c>
      <c r="AE40" s="4">
        <f t="shared" si="20"/>
        <v>0</v>
      </c>
      <c r="AF40" s="4">
        <f t="shared" si="21"/>
        <v>1</v>
      </c>
      <c r="AG40" s="4">
        <f t="shared" si="22"/>
        <v>0</v>
      </c>
    </row>
    <row r="41" spans="1:33" s="4" customFormat="1" ht="15">
      <c r="A41" s="4">
        <f>+IF('2. Deuda'!$D$13=Tablas!$B$6,Tablas!Y41,IF('2. Deuda'!$D$13=Tablas!$B$7,Tablas!Z41,IF('2. Deuda'!$D$13=Tablas!$B$8,Tablas!AA41,Tablas!AB41)))</f>
        <v>3</v>
      </c>
      <c r="B41" s="4">
        <f>+'2. Deuda'!B68</f>
        <v>28</v>
      </c>
      <c r="C41" s="4">
        <f>+'2. Deuda'!C68</f>
        <v>649604.739069367</v>
      </c>
      <c r="D41" s="4">
        <f>+'2. Deuda'!D68</f>
        <v>24673.40157073204</v>
      </c>
      <c r="E41" s="4">
        <f>+'2. Deuda'!E68</f>
        <v>15651.411398170138</v>
      </c>
      <c r="F41" s="4">
        <f>+'2. Deuda'!F68</f>
        <v>9021.990172561902</v>
      </c>
      <c r="G41" s="4">
        <f>+'2. Deuda'!G68</f>
        <v>1624.0118476734174</v>
      </c>
      <c r="H41" s="4">
        <f>+'2. Deuda'!H68</f>
        <v>0</v>
      </c>
      <c r="I41" s="4">
        <f>+'2. Deuda'!I68</f>
        <v>0</v>
      </c>
      <c r="J41" s="4">
        <f>+'2. Deuda'!J68</f>
        <v>633953.3276711968</v>
      </c>
      <c r="K41" s="4">
        <f>+'2. Deuda'!K68</f>
        <v>0</v>
      </c>
      <c r="L41" s="4">
        <f>+'2. Deuda'!P68</f>
        <v>26297.413418405456</v>
      </c>
      <c r="M41" s="4">
        <f>+'2. Deuda'!Q68</f>
        <v>0</v>
      </c>
      <c r="Y41" s="4">
        <f t="shared" si="14"/>
        <v>3</v>
      </c>
      <c r="Z41" s="4">
        <f t="shared" si="13"/>
        <v>7</v>
      </c>
      <c r="AA41" s="4">
        <f t="shared" si="12"/>
        <v>14</v>
      </c>
      <c r="AD41" s="4">
        <f t="shared" si="19"/>
        <v>0</v>
      </c>
      <c r="AE41" s="4">
        <f t="shared" si="20"/>
        <v>0</v>
      </c>
      <c r="AF41" s="4">
        <f t="shared" si="21"/>
        <v>0</v>
      </c>
      <c r="AG41" s="4">
        <f t="shared" si="22"/>
        <v>0</v>
      </c>
    </row>
    <row r="42" spans="1:33" s="4" customFormat="1" ht="15">
      <c r="A42" s="4">
        <f>+IF('2. Deuda'!$D$13=Tablas!$B$6,Tablas!Y42,IF('2. Deuda'!$D$13=Tablas!$B$7,Tablas!Z42,IF('2. Deuda'!$D$13=Tablas!$B$8,Tablas!AA42,Tablas!AB42)))</f>
        <v>3</v>
      </c>
      <c r="B42" s="4">
        <f>+'2. Deuda'!B69</f>
        <v>29</v>
      </c>
      <c r="C42" s="4">
        <f>+'2. Deuda'!C69</f>
        <v>633953.3276711968</v>
      </c>
      <c r="D42" s="4">
        <f>+'2. Deuda'!D69</f>
        <v>24673.40157073204</v>
      </c>
      <c r="E42" s="4">
        <f>+'2. Deuda'!E69</f>
        <v>15868.784935227932</v>
      </c>
      <c r="F42" s="4">
        <f>+'2. Deuda'!F69</f>
        <v>8804.616635504108</v>
      </c>
      <c r="G42" s="4">
        <f>+'2. Deuda'!G69</f>
        <v>1584.883319177992</v>
      </c>
      <c r="H42" s="4">
        <f>+'2. Deuda'!H69</f>
        <v>0</v>
      </c>
      <c r="I42" s="4">
        <f>+'2. Deuda'!I69</f>
        <v>0</v>
      </c>
      <c r="J42" s="4">
        <f>+'2. Deuda'!J69</f>
        <v>618084.5427359688</v>
      </c>
      <c r="K42" s="4">
        <f>+'2. Deuda'!K69</f>
        <v>0</v>
      </c>
      <c r="L42" s="4">
        <f>+'2. Deuda'!P69</f>
        <v>26258.28488991003</v>
      </c>
      <c r="M42" s="4">
        <f>+'2. Deuda'!Q69</f>
        <v>0</v>
      </c>
      <c r="Y42" s="4">
        <f t="shared" si="14"/>
        <v>3</v>
      </c>
      <c r="Z42" s="4">
        <f t="shared" si="13"/>
        <v>8</v>
      </c>
      <c r="AA42" s="4">
        <f t="shared" si="12"/>
        <v>15</v>
      </c>
      <c r="AD42" s="4">
        <f t="shared" si="19"/>
        <v>0</v>
      </c>
      <c r="AE42" s="4">
        <f t="shared" si="20"/>
        <v>1</v>
      </c>
      <c r="AF42" s="4">
        <f t="shared" si="21"/>
        <v>1</v>
      </c>
      <c r="AG42" s="4">
        <f t="shared" si="22"/>
        <v>0</v>
      </c>
    </row>
    <row r="43" spans="1:33" s="4" customFormat="1" ht="15">
      <c r="A43" s="4">
        <f>+IF('2. Deuda'!$D$13=Tablas!$B$6,Tablas!Y43,IF('2. Deuda'!$D$13=Tablas!$B$7,Tablas!Z43,IF('2. Deuda'!$D$13=Tablas!$B$8,Tablas!AA43,Tablas!AB43)))</f>
        <v>3</v>
      </c>
      <c r="B43" s="4">
        <f>+'2. Deuda'!B70</f>
        <v>30</v>
      </c>
      <c r="C43" s="4">
        <f>+'2. Deuda'!C70</f>
        <v>618084.5427359688</v>
      </c>
      <c r="D43" s="4">
        <f>+'2. Deuda'!D70</f>
        <v>24673.40157073204</v>
      </c>
      <c r="E43" s="4">
        <f>+'2. Deuda'!E70</f>
        <v>16089.177449514742</v>
      </c>
      <c r="F43" s="4">
        <f>+'2. Deuda'!F70</f>
        <v>8584.224121217298</v>
      </c>
      <c r="G43" s="4">
        <f>+'2. Deuda'!G70</f>
        <v>1545.211356839922</v>
      </c>
      <c r="H43" s="4">
        <f>+'2. Deuda'!H70</f>
        <v>0</v>
      </c>
      <c r="I43" s="4">
        <f>+'2. Deuda'!I70</f>
        <v>0</v>
      </c>
      <c r="J43" s="4">
        <f>+'2. Deuda'!J70</f>
        <v>601995.3652864541</v>
      </c>
      <c r="K43" s="4">
        <f>+'2. Deuda'!K70</f>
        <v>0</v>
      </c>
      <c r="L43" s="4">
        <f>+'2. Deuda'!P70</f>
        <v>26218.61292757196</v>
      </c>
      <c r="M43" s="4">
        <f>+'2. Deuda'!Q70</f>
        <v>0</v>
      </c>
      <c r="Y43" s="4">
        <f t="shared" si="14"/>
        <v>3</v>
      </c>
      <c r="Z43" s="4">
        <f t="shared" si="13"/>
        <v>8</v>
      </c>
      <c r="AA43" s="4">
        <f t="shared" si="12"/>
        <v>15</v>
      </c>
      <c r="AD43" s="4">
        <f t="shared" si="19"/>
        <v>0</v>
      </c>
      <c r="AE43" s="4">
        <f t="shared" si="20"/>
        <v>0</v>
      </c>
      <c r="AF43" s="4">
        <f t="shared" si="21"/>
        <v>0</v>
      </c>
      <c r="AG43" s="4">
        <f t="shared" si="22"/>
        <v>0</v>
      </c>
    </row>
    <row r="44" spans="1:33" s="4" customFormat="1" ht="15">
      <c r="A44" s="4">
        <f>+IF('2. Deuda'!$D$13=Tablas!$B$6,Tablas!Y44,IF('2. Deuda'!$D$13=Tablas!$B$7,Tablas!Z44,IF('2. Deuda'!$D$13=Tablas!$B$8,Tablas!AA44,Tablas!AB44)))</f>
        <v>3</v>
      </c>
      <c r="B44" s="4">
        <f>+'2. Deuda'!B71</f>
        <v>31</v>
      </c>
      <c r="C44" s="4">
        <f>+'2. Deuda'!C71</f>
        <v>601995.3652864541</v>
      </c>
      <c r="D44" s="4">
        <f>+'2. Deuda'!D71</f>
        <v>24673.40157073204</v>
      </c>
      <c r="E44" s="4">
        <f>+'2. Deuda'!E71</f>
        <v>16312.630869885536</v>
      </c>
      <c r="F44" s="4">
        <f>+'2. Deuda'!F71</f>
        <v>8360.770700846504</v>
      </c>
      <c r="G44" s="4">
        <f>+'2. Deuda'!G71</f>
        <v>1504.9884132161353</v>
      </c>
      <c r="H44" s="4">
        <f>+'2. Deuda'!H71</f>
        <v>0</v>
      </c>
      <c r="I44" s="4">
        <f>+'2. Deuda'!I71</f>
        <v>0</v>
      </c>
      <c r="J44" s="4">
        <f>+'2. Deuda'!J71</f>
        <v>585682.7344165685</v>
      </c>
      <c r="K44" s="4">
        <f>+'2. Deuda'!K71</f>
        <v>0</v>
      </c>
      <c r="L44" s="4">
        <f>+'2. Deuda'!P71</f>
        <v>26178.389983948175</v>
      </c>
      <c r="M44" s="4">
        <f>+'2. Deuda'!Q71</f>
        <v>0</v>
      </c>
      <c r="Y44" s="4">
        <f t="shared" si="14"/>
        <v>3</v>
      </c>
      <c r="Z44" s="4">
        <f t="shared" si="13"/>
        <v>8</v>
      </c>
      <c r="AA44" s="4">
        <f t="shared" si="12"/>
        <v>16</v>
      </c>
      <c r="AD44" s="4">
        <f t="shared" si="19"/>
        <v>0</v>
      </c>
      <c r="AE44" s="4">
        <f t="shared" si="20"/>
        <v>0</v>
      </c>
      <c r="AF44" s="4">
        <f t="shared" si="21"/>
        <v>1</v>
      </c>
      <c r="AG44" s="4">
        <f t="shared" si="22"/>
        <v>0</v>
      </c>
    </row>
    <row r="45" spans="1:33" s="4" customFormat="1" ht="15">
      <c r="A45" s="4">
        <f>+IF('2. Deuda'!$D$13=Tablas!$B$6,Tablas!Y45,IF('2. Deuda'!$D$13=Tablas!$B$7,Tablas!Z45,IF('2. Deuda'!$D$13=Tablas!$B$8,Tablas!AA45,Tablas!AB45)))</f>
        <v>3</v>
      </c>
      <c r="B45" s="4">
        <f>+'2. Deuda'!B72</f>
        <v>32</v>
      </c>
      <c r="C45" s="4">
        <f>+'2. Deuda'!C72</f>
        <v>585682.7344165685</v>
      </c>
      <c r="D45" s="4">
        <f>+'2. Deuda'!D72</f>
        <v>24673.40157073204</v>
      </c>
      <c r="E45" s="4">
        <f>+'2. Deuda'!E72</f>
        <v>16539.18770752126</v>
      </c>
      <c r="F45" s="4">
        <f>+'2. Deuda'!F72</f>
        <v>8134.213863210777</v>
      </c>
      <c r="G45" s="4">
        <f>+'2. Deuda'!G72</f>
        <v>1464.2068360414214</v>
      </c>
      <c r="H45" s="4">
        <f>+'2. Deuda'!H72</f>
        <v>0</v>
      </c>
      <c r="I45" s="4">
        <f>+'2. Deuda'!I72</f>
        <v>0</v>
      </c>
      <c r="J45" s="4">
        <f>+'2. Deuda'!J72</f>
        <v>569143.5467090473</v>
      </c>
      <c r="K45" s="4">
        <f>+'2. Deuda'!K72</f>
        <v>0</v>
      </c>
      <c r="L45" s="4">
        <f>+'2. Deuda'!P72</f>
        <v>26137.608406773463</v>
      </c>
      <c r="M45" s="4">
        <f>+'2. Deuda'!Q72</f>
        <v>0</v>
      </c>
      <c r="Y45" s="4">
        <f t="shared" si="14"/>
        <v>3</v>
      </c>
      <c r="Z45" s="4">
        <f t="shared" si="13"/>
        <v>8</v>
      </c>
      <c r="AA45" s="4">
        <f t="shared" si="12"/>
        <v>16</v>
      </c>
      <c r="AD45" s="4">
        <f t="shared" si="19"/>
        <v>0</v>
      </c>
      <c r="AE45" s="4">
        <f t="shared" si="20"/>
        <v>0</v>
      </c>
      <c r="AF45" s="4">
        <f t="shared" si="21"/>
        <v>0</v>
      </c>
      <c r="AG45" s="4">
        <f t="shared" si="22"/>
        <v>0</v>
      </c>
    </row>
    <row r="46" spans="1:33" s="4" customFormat="1" ht="15">
      <c r="A46" s="4">
        <f>+IF('2. Deuda'!$D$13=Tablas!$B$6,Tablas!Y46,IF('2. Deuda'!$D$13=Tablas!$B$7,Tablas!Z46,IF('2. Deuda'!$D$13=Tablas!$B$8,Tablas!AA46,Tablas!AB46)))</f>
        <v>3</v>
      </c>
      <c r="B46" s="4">
        <f>+'2. Deuda'!B73</f>
        <v>33</v>
      </c>
      <c r="C46" s="4">
        <f>+'2. Deuda'!C73</f>
        <v>569143.5467090473</v>
      </c>
      <c r="D46" s="4">
        <f>+'2. Deuda'!D73</f>
        <v>24673.40157073204</v>
      </c>
      <c r="E46" s="4">
        <f>+'2. Deuda'!E73</f>
        <v>16768.891064016447</v>
      </c>
      <c r="F46" s="4">
        <f>+'2. Deuda'!F73</f>
        <v>7904.510506715591</v>
      </c>
      <c r="G46" s="4">
        <f>+'2. Deuda'!G73</f>
        <v>1422.8588667726183</v>
      </c>
      <c r="H46" s="4">
        <f>+'2. Deuda'!H73</f>
        <v>0</v>
      </c>
      <c r="I46" s="4">
        <f>+'2. Deuda'!I73</f>
        <v>0</v>
      </c>
      <c r="J46" s="4">
        <f>+'2. Deuda'!J73</f>
        <v>552374.6556450308</v>
      </c>
      <c r="K46" s="4">
        <f>+'2. Deuda'!K73</f>
        <v>0</v>
      </c>
      <c r="L46" s="4">
        <f>+'2. Deuda'!P73</f>
        <v>26096.260437504654</v>
      </c>
      <c r="M46" s="4">
        <f>+'2. Deuda'!Q73</f>
        <v>0</v>
      </c>
      <c r="Y46" s="4">
        <f t="shared" si="14"/>
        <v>3</v>
      </c>
      <c r="Z46" s="4">
        <f t="shared" si="13"/>
        <v>9</v>
      </c>
      <c r="AA46" s="4">
        <f t="shared" si="12"/>
        <v>17</v>
      </c>
      <c r="AD46" s="4">
        <f t="shared" si="19"/>
        <v>0</v>
      </c>
      <c r="AE46" s="4">
        <f t="shared" si="20"/>
        <v>1</v>
      </c>
      <c r="AF46" s="4">
        <f t="shared" si="21"/>
        <v>1</v>
      </c>
      <c r="AG46" s="4">
        <f t="shared" si="22"/>
        <v>0</v>
      </c>
    </row>
    <row r="47" spans="1:33" s="4" customFormat="1" ht="15">
      <c r="A47" s="4">
        <f>+IF('2. Deuda'!$D$13=Tablas!$B$6,Tablas!Y47,IF('2. Deuda'!$D$13=Tablas!$B$7,Tablas!Z47,IF('2. Deuda'!$D$13=Tablas!$B$8,Tablas!AA47,Tablas!AB47)))</f>
        <v>3</v>
      </c>
      <c r="B47" s="4">
        <f>+'2. Deuda'!B74</f>
        <v>34</v>
      </c>
      <c r="C47" s="4">
        <f>+'2. Deuda'!C74</f>
        <v>552374.6556450308</v>
      </c>
      <c r="D47" s="4">
        <f>+'2. Deuda'!D74</f>
        <v>24673.40157073204</v>
      </c>
      <c r="E47" s="4">
        <f>+'2. Deuda'!E74</f>
        <v>17001.784639579117</v>
      </c>
      <c r="F47" s="4">
        <f>+'2. Deuda'!F74</f>
        <v>7671.616931152924</v>
      </c>
      <c r="G47" s="4">
        <f>+'2. Deuda'!G74</f>
        <v>1380.936639112577</v>
      </c>
      <c r="H47" s="4">
        <f>+'2. Deuda'!H74</f>
        <v>0</v>
      </c>
      <c r="I47" s="4">
        <f>+'2. Deuda'!I74</f>
        <v>0</v>
      </c>
      <c r="J47" s="4">
        <f>+'2. Deuda'!J74</f>
        <v>535372.8710054517</v>
      </c>
      <c r="K47" s="4">
        <f>+'2. Deuda'!K74</f>
        <v>0</v>
      </c>
      <c r="L47" s="4">
        <f>+'2. Deuda'!P74</f>
        <v>26054.338209844616</v>
      </c>
      <c r="M47" s="4">
        <f>+'2. Deuda'!Q74</f>
        <v>0</v>
      </c>
      <c r="Y47" s="4">
        <f t="shared" si="14"/>
        <v>3</v>
      </c>
      <c r="Z47" s="4">
        <f t="shared" si="13"/>
        <v>9</v>
      </c>
      <c r="AA47" s="4">
        <f t="shared" si="12"/>
        <v>17</v>
      </c>
      <c r="AD47" s="4">
        <f t="shared" si="19"/>
        <v>0</v>
      </c>
      <c r="AE47" s="4">
        <f t="shared" si="20"/>
        <v>0</v>
      </c>
      <c r="AF47" s="4">
        <f t="shared" si="21"/>
        <v>0</v>
      </c>
      <c r="AG47" s="4">
        <f t="shared" si="22"/>
        <v>0</v>
      </c>
    </row>
    <row r="48" spans="1:33" s="4" customFormat="1" ht="15">
      <c r="A48" s="4">
        <f>+IF('2. Deuda'!$D$13=Tablas!$B$6,Tablas!Y48,IF('2. Deuda'!$D$13=Tablas!$B$7,Tablas!Z48,IF('2. Deuda'!$D$13=Tablas!$B$8,Tablas!AA48,Tablas!AB48)))</f>
        <v>3</v>
      </c>
      <c r="B48" s="4">
        <f>+'2. Deuda'!B75</f>
        <v>35</v>
      </c>
      <c r="C48" s="4">
        <f>+'2. Deuda'!C75</f>
        <v>535372.8710054517</v>
      </c>
      <c r="D48" s="4">
        <f>+'2. Deuda'!D75</f>
        <v>24673.40157073204</v>
      </c>
      <c r="E48" s="4">
        <f>+'2. Deuda'!E75</f>
        <v>17237.912741344575</v>
      </c>
      <c r="F48" s="4">
        <f>+'2. Deuda'!F75</f>
        <v>7435.488829387464</v>
      </c>
      <c r="G48" s="4">
        <f>+'2. Deuda'!G75</f>
        <v>1338.432177513629</v>
      </c>
      <c r="H48" s="4">
        <f>+'2. Deuda'!H75</f>
        <v>0</v>
      </c>
      <c r="I48" s="4">
        <f>+'2. Deuda'!I75</f>
        <v>0</v>
      </c>
      <c r="J48" s="4">
        <f>+'2. Deuda'!J75</f>
        <v>518134.95826410706</v>
      </c>
      <c r="K48" s="4">
        <f>+'2. Deuda'!K75</f>
        <v>0</v>
      </c>
      <c r="L48" s="4">
        <f>+'2. Deuda'!P75</f>
        <v>26011.83374824567</v>
      </c>
      <c r="M48" s="4">
        <f>+'2. Deuda'!Q75</f>
        <v>0</v>
      </c>
      <c r="Y48" s="4">
        <f t="shared" si="14"/>
        <v>3</v>
      </c>
      <c r="Z48" s="4">
        <f t="shared" si="13"/>
        <v>9</v>
      </c>
      <c r="AA48" s="4">
        <f t="shared" si="12"/>
        <v>18</v>
      </c>
      <c r="AD48" s="4">
        <f t="shared" si="19"/>
        <v>0</v>
      </c>
      <c r="AE48" s="4">
        <f t="shared" si="20"/>
        <v>0</v>
      </c>
      <c r="AF48" s="4">
        <f t="shared" si="21"/>
        <v>1</v>
      </c>
      <c r="AG48" s="4">
        <f t="shared" si="22"/>
        <v>0</v>
      </c>
    </row>
    <row r="49" spans="1:33" s="4" customFormat="1" ht="15">
      <c r="A49" s="4">
        <f>+IF('2. Deuda'!$D$13=Tablas!$B$6,Tablas!Y49,IF('2. Deuda'!$D$13=Tablas!$B$7,Tablas!Z49,IF('2. Deuda'!$D$13=Tablas!$B$8,Tablas!AA49,Tablas!AB49)))</f>
        <v>3</v>
      </c>
      <c r="B49" s="4">
        <f>+'2. Deuda'!B76</f>
        <v>36</v>
      </c>
      <c r="C49" s="4">
        <f>+'2. Deuda'!C76</f>
        <v>518134.95826410706</v>
      </c>
      <c r="D49" s="4">
        <f>+'2. Deuda'!D76</f>
        <v>24673.40157073204</v>
      </c>
      <c r="E49" s="4">
        <f>+'2. Deuda'!E76</f>
        <v>17477.32029180471</v>
      </c>
      <c r="F49" s="4">
        <f>+'2. Deuda'!F76</f>
        <v>7196.081278927331</v>
      </c>
      <c r="G49" s="4">
        <f>+'2. Deuda'!G76</f>
        <v>1295.3373956602677</v>
      </c>
      <c r="H49" s="4">
        <f>+'2. Deuda'!H76</f>
        <v>0</v>
      </c>
      <c r="I49" s="4">
        <f>+'2. Deuda'!I76</f>
        <v>0</v>
      </c>
      <c r="J49" s="4">
        <f>+'2. Deuda'!J76</f>
        <v>500657.6379723023</v>
      </c>
      <c r="K49" s="4">
        <f>+'2. Deuda'!K76</f>
        <v>0</v>
      </c>
      <c r="L49" s="4">
        <f>+'2. Deuda'!P76</f>
        <v>25968.73896639231</v>
      </c>
      <c r="M49" s="4">
        <f>+'2. Deuda'!Q76</f>
        <v>0</v>
      </c>
      <c r="Y49" s="4">
        <f t="shared" si="14"/>
        <v>3</v>
      </c>
      <c r="Z49" s="4">
        <f t="shared" si="13"/>
        <v>9</v>
      </c>
      <c r="AA49" s="4">
        <f t="shared" si="12"/>
        <v>18</v>
      </c>
      <c r="AD49" s="4">
        <f t="shared" si="19"/>
        <v>0</v>
      </c>
      <c r="AE49" s="4">
        <f t="shared" si="20"/>
        <v>0</v>
      </c>
      <c r="AF49" s="4">
        <f t="shared" si="21"/>
        <v>0</v>
      </c>
      <c r="AG49" s="4">
        <f t="shared" si="22"/>
        <v>0</v>
      </c>
    </row>
    <row r="50" spans="1:33" s="4" customFormat="1" ht="15">
      <c r="A50" s="4">
        <f>+IF('2. Deuda'!$D$13=Tablas!$B$6,Tablas!Y50,IF('2. Deuda'!$D$13=Tablas!$B$7,Tablas!Z50,IF('2. Deuda'!$D$13=Tablas!$B$8,Tablas!AA50,Tablas!AB50)))</f>
        <v>4</v>
      </c>
      <c r="B50" s="4">
        <f>+'2. Deuda'!B77</f>
        <v>37</v>
      </c>
      <c r="C50" s="4">
        <f>+'2. Deuda'!C77</f>
        <v>500657.6379723023</v>
      </c>
      <c r="D50" s="4">
        <f>+'2. Deuda'!D77</f>
        <v>24673.40157073204</v>
      </c>
      <c r="E50" s="4">
        <f>+'2. Deuda'!E77</f>
        <v>17720.05283735429</v>
      </c>
      <c r="F50" s="4">
        <f>+'2. Deuda'!F77</f>
        <v>6953.34873337775</v>
      </c>
      <c r="G50" s="4">
        <f>+'2. Deuda'!G77</f>
        <v>1251.644094930756</v>
      </c>
      <c r="H50" s="4">
        <f>+'2. Deuda'!H77</f>
        <v>4931.477734027178</v>
      </c>
      <c r="I50" s="4">
        <f>+'2. Deuda'!I77</f>
        <v>0</v>
      </c>
      <c r="J50" s="4">
        <f>+'2. Deuda'!J77</f>
        <v>482937.585134948</v>
      </c>
      <c r="K50" s="4">
        <f>+'2. Deuda'!K77</f>
        <v>0</v>
      </c>
      <c r="L50" s="4">
        <f>+'2. Deuda'!P77</f>
        <v>30856.523399689977</v>
      </c>
      <c r="M50" s="4">
        <f>+'2. Deuda'!Q77</f>
        <v>0</v>
      </c>
      <c r="Y50" s="4">
        <f t="shared" si="14"/>
        <v>4</v>
      </c>
      <c r="Z50" s="4">
        <f t="shared" si="13"/>
        <v>10</v>
      </c>
      <c r="AA50" s="4">
        <f t="shared" si="12"/>
        <v>19</v>
      </c>
      <c r="AD50" s="4">
        <f t="shared" si="19"/>
        <v>1</v>
      </c>
      <c r="AE50" s="4">
        <f t="shared" si="20"/>
        <v>1</v>
      </c>
      <c r="AF50" s="4">
        <f t="shared" si="21"/>
        <v>1</v>
      </c>
      <c r="AG50" s="4">
        <f t="shared" si="22"/>
        <v>0</v>
      </c>
    </row>
    <row r="51" spans="1:33" s="4" customFormat="1" ht="15">
      <c r="A51" s="4">
        <f>+IF('2. Deuda'!$D$13=Tablas!$B$6,Tablas!Y51,IF('2. Deuda'!$D$13=Tablas!$B$7,Tablas!Z51,IF('2. Deuda'!$D$13=Tablas!$B$8,Tablas!AA51,Tablas!AB51)))</f>
        <v>4</v>
      </c>
      <c r="B51" s="4">
        <f>+'2. Deuda'!B78</f>
        <v>38</v>
      </c>
      <c r="C51" s="4">
        <f>+'2. Deuda'!C78</f>
        <v>482937.585134948</v>
      </c>
      <c r="D51" s="4">
        <f>+'2. Deuda'!D78</f>
        <v>24673.40157073204</v>
      </c>
      <c r="E51" s="4">
        <f>+'2. Deuda'!E78</f>
        <v>17966.156556956026</v>
      </c>
      <c r="F51" s="4">
        <f>+'2. Deuda'!F78</f>
        <v>6707.245013776012</v>
      </c>
      <c r="G51" s="4">
        <f>+'2. Deuda'!G78</f>
        <v>1207.34396283737</v>
      </c>
      <c r="H51" s="4">
        <f>+'2. Deuda'!H78</f>
        <v>0</v>
      </c>
      <c r="I51" s="4">
        <f>+'2. Deuda'!I78</f>
        <v>0</v>
      </c>
      <c r="J51" s="4">
        <f>+'2. Deuda'!J78</f>
        <v>464971.428577992</v>
      </c>
      <c r="K51" s="4">
        <f>+'2. Deuda'!K78</f>
        <v>0</v>
      </c>
      <c r="L51" s="4">
        <f>+'2. Deuda'!P78</f>
        <v>25880.745533569407</v>
      </c>
      <c r="M51" s="4">
        <f>+'2. Deuda'!Q78</f>
        <v>0</v>
      </c>
      <c r="Y51" s="4">
        <f t="shared" si="14"/>
        <v>4</v>
      </c>
      <c r="Z51" s="4">
        <f t="shared" si="13"/>
        <v>10</v>
      </c>
      <c r="AA51" s="4">
        <f t="shared" si="12"/>
        <v>19</v>
      </c>
      <c r="AD51" s="4">
        <f t="shared" si="19"/>
        <v>0</v>
      </c>
      <c r="AE51" s="4">
        <f t="shared" si="20"/>
        <v>0</v>
      </c>
      <c r="AF51" s="4">
        <f t="shared" si="21"/>
        <v>0</v>
      </c>
      <c r="AG51" s="4">
        <f t="shared" si="22"/>
        <v>0</v>
      </c>
    </row>
    <row r="52" spans="1:33" s="4" customFormat="1" ht="15">
      <c r="A52" s="4">
        <f>+IF('2. Deuda'!$D$13=Tablas!$B$6,Tablas!Y52,IF('2. Deuda'!$D$13=Tablas!$B$7,Tablas!Z52,IF('2. Deuda'!$D$13=Tablas!$B$8,Tablas!AA52,Tablas!AB52)))</f>
        <v>4</v>
      </c>
      <c r="B52" s="4">
        <f>+'2. Deuda'!B79</f>
        <v>39</v>
      </c>
      <c r="C52" s="4">
        <f>+'2. Deuda'!C79</f>
        <v>464971.428577992</v>
      </c>
      <c r="D52" s="4">
        <f>+'2. Deuda'!D79</f>
        <v>24673.40157073204</v>
      </c>
      <c r="E52" s="4">
        <f>+'2. Deuda'!E79</f>
        <v>18215.67827092594</v>
      </c>
      <c r="F52" s="4">
        <f>+'2. Deuda'!F79</f>
        <v>6457.7232998061</v>
      </c>
      <c r="G52" s="4">
        <f>+'2. Deuda'!G79</f>
        <v>1162.42857144498</v>
      </c>
      <c r="H52" s="4">
        <f>+'2. Deuda'!H79</f>
        <v>0</v>
      </c>
      <c r="I52" s="4">
        <f>+'2. Deuda'!I79</f>
        <v>0</v>
      </c>
      <c r="J52" s="4">
        <f>+'2. Deuda'!J79</f>
        <v>446755.7503070661</v>
      </c>
      <c r="K52" s="4">
        <f>+'2. Deuda'!K79</f>
        <v>0</v>
      </c>
      <c r="L52" s="4">
        <f>+'2. Deuda'!P79</f>
        <v>25835.83014217702</v>
      </c>
      <c r="M52" s="4">
        <f>+'2. Deuda'!Q79</f>
        <v>0</v>
      </c>
      <c r="Y52" s="4">
        <f t="shared" si="14"/>
        <v>4</v>
      </c>
      <c r="Z52" s="4">
        <f t="shared" si="13"/>
        <v>10</v>
      </c>
      <c r="AA52" s="4">
        <f t="shared" si="12"/>
        <v>20</v>
      </c>
      <c r="AD52" s="4">
        <f t="shared" si="19"/>
        <v>0</v>
      </c>
      <c r="AE52" s="4">
        <f t="shared" si="20"/>
        <v>0</v>
      </c>
      <c r="AF52" s="4">
        <f t="shared" si="21"/>
        <v>1</v>
      </c>
      <c r="AG52" s="4">
        <f t="shared" si="22"/>
        <v>0</v>
      </c>
    </row>
    <row r="53" spans="1:33" s="4" customFormat="1" ht="15">
      <c r="A53" s="4">
        <f>+IF('2. Deuda'!$D$13=Tablas!$B$6,Tablas!Y53,IF('2. Deuda'!$D$13=Tablas!$B$7,Tablas!Z53,IF('2. Deuda'!$D$13=Tablas!$B$8,Tablas!AA53,Tablas!AB53)))</f>
        <v>4</v>
      </c>
      <c r="B53" s="4">
        <f>+'2. Deuda'!B80</f>
        <v>40</v>
      </c>
      <c r="C53" s="4">
        <f>+'2. Deuda'!C80</f>
        <v>446755.7503070661</v>
      </c>
      <c r="D53" s="4">
        <f>+'2. Deuda'!D80</f>
        <v>24673.40157073204</v>
      </c>
      <c r="E53" s="4">
        <f>+'2. Deuda'!E80</f>
        <v>18468.665449840737</v>
      </c>
      <c r="F53" s="4">
        <f>+'2. Deuda'!F80</f>
        <v>6204.736120891301</v>
      </c>
      <c r="G53" s="4">
        <f>+'2. Deuda'!G80</f>
        <v>1116.8893757676651</v>
      </c>
      <c r="H53" s="4">
        <f>+'2. Deuda'!H80</f>
        <v>0</v>
      </c>
      <c r="I53" s="4">
        <f>+'2. Deuda'!I80</f>
        <v>0</v>
      </c>
      <c r="J53" s="4">
        <f>+'2. Deuda'!J80</f>
        <v>428287.08485722536</v>
      </c>
      <c r="K53" s="4">
        <f>+'2. Deuda'!K80</f>
        <v>0</v>
      </c>
      <c r="L53" s="4">
        <f>+'2. Deuda'!P80</f>
        <v>25790.2909464997</v>
      </c>
      <c r="M53" s="4">
        <f>+'2. Deuda'!Q80</f>
        <v>0</v>
      </c>
      <c r="Y53" s="4">
        <f t="shared" si="14"/>
        <v>4</v>
      </c>
      <c r="Z53" s="4">
        <f t="shared" si="13"/>
        <v>10</v>
      </c>
      <c r="AA53" s="4">
        <f t="shared" si="12"/>
        <v>20</v>
      </c>
      <c r="AD53" s="4">
        <f t="shared" si="19"/>
        <v>0</v>
      </c>
      <c r="AE53" s="4">
        <f t="shared" si="20"/>
        <v>0</v>
      </c>
      <c r="AF53" s="4">
        <f t="shared" si="21"/>
        <v>0</v>
      </c>
      <c r="AG53" s="4">
        <f t="shared" si="22"/>
        <v>0</v>
      </c>
    </row>
    <row r="54" spans="1:33" s="4" customFormat="1" ht="15">
      <c r="A54" s="4">
        <f>+IF('2. Deuda'!$D$13=Tablas!$B$6,Tablas!Y54,IF('2. Deuda'!$D$13=Tablas!$B$7,Tablas!Z54,IF('2. Deuda'!$D$13=Tablas!$B$8,Tablas!AA54,Tablas!AB54)))</f>
        <v>4</v>
      </c>
      <c r="B54" s="4">
        <f>+'2. Deuda'!B81</f>
        <v>41</v>
      </c>
      <c r="C54" s="4">
        <f>+'2. Deuda'!C81</f>
        <v>428287.08485722536</v>
      </c>
      <c r="D54" s="4">
        <f>+'2. Deuda'!D81</f>
        <v>24673.40157073204</v>
      </c>
      <c r="E54" s="4">
        <f>+'2. Deuda'!E81</f>
        <v>18725.166223568936</v>
      </c>
      <c r="F54" s="4">
        <f>+'2. Deuda'!F81</f>
        <v>5948.235347163103</v>
      </c>
      <c r="G54" s="4">
        <f>+'2. Deuda'!G81</f>
        <v>1070.7177121430634</v>
      </c>
      <c r="H54" s="4">
        <f>+'2. Deuda'!H81</f>
        <v>0</v>
      </c>
      <c r="I54" s="4">
        <f>+'2. Deuda'!I81</f>
        <v>0</v>
      </c>
      <c r="J54" s="4">
        <f>+'2. Deuda'!J81</f>
        <v>409561.9186336564</v>
      </c>
      <c r="K54" s="4">
        <f>+'2. Deuda'!K81</f>
        <v>0</v>
      </c>
      <c r="L54" s="4">
        <f>+'2. Deuda'!P81</f>
        <v>25744.119282875105</v>
      </c>
      <c r="M54" s="4">
        <f>+'2. Deuda'!Q81</f>
        <v>0</v>
      </c>
      <c r="Y54" s="4">
        <f t="shared" si="14"/>
        <v>4</v>
      </c>
      <c r="Z54" s="4">
        <f>+Z50+1</f>
        <v>11</v>
      </c>
      <c r="AD54" s="4">
        <f t="shared" si="19"/>
        <v>0</v>
      </c>
      <c r="AE54" s="4">
        <f t="shared" si="20"/>
        <v>1</v>
      </c>
      <c r="AF54" s="4">
        <f t="shared" si="21"/>
        <v>0</v>
      </c>
      <c r="AG54" s="4">
        <f t="shared" si="22"/>
        <v>0</v>
      </c>
    </row>
    <row r="55" spans="1:33" s="4" customFormat="1" ht="15">
      <c r="A55" s="4">
        <f>+IF('2. Deuda'!$D$13=Tablas!$B$6,Tablas!Y55,IF('2. Deuda'!$D$13=Tablas!$B$7,Tablas!Z55,IF('2. Deuda'!$D$13=Tablas!$B$8,Tablas!AA55,Tablas!AB55)))</f>
        <v>4</v>
      </c>
      <c r="B55" s="4">
        <f>+'2. Deuda'!B82</f>
        <v>42</v>
      </c>
      <c r="C55" s="4">
        <f>+'2. Deuda'!C82</f>
        <v>409561.9186336564</v>
      </c>
      <c r="D55" s="4">
        <f>+'2. Deuda'!D82</f>
        <v>24673.40157073204</v>
      </c>
      <c r="E55" s="4">
        <f>+'2. Deuda'!E82</f>
        <v>18985.229390427372</v>
      </c>
      <c r="F55" s="4">
        <f>+'2. Deuda'!F82</f>
        <v>5688.172180304668</v>
      </c>
      <c r="G55" s="4">
        <f>+'2. Deuda'!G82</f>
        <v>1023.9047965841411</v>
      </c>
      <c r="H55" s="4">
        <f>+'2. Deuda'!H82</f>
        <v>0</v>
      </c>
      <c r="I55" s="4">
        <f>+'2. Deuda'!I82</f>
        <v>0</v>
      </c>
      <c r="J55" s="4">
        <f>+'2. Deuda'!J82</f>
        <v>390576.68924322905</v>
      </c>
      <c r="K55" s="4">
        <f>+'2. Deuda'!K82</f>
        <v>0</v>
      </c>
      <c r="L55" s="4">
        <f>+'2. Deuda'!P82</f>
        <v>25697.30636731618</v>
      </c>
      <c r="M55" s="4">
        <f>+'2. Deuda'!Q82</f>
        <v>0</v>
      </c>
      <c r="Y55" s="4">
        <f t="shared" si="14"/>
        <v>4</v>
      </c>
      <c r="Z55" s="4">
        <f t="shared" si="13"/>
        <v>11</v>
      </c>
      <c r="AD55" s="4">
        <f t="shared" si="19"/>
        <v>0</v>
      </c>
      <c r="AE55" s="4">
        <f t="shared" si="20"/>
        <v>0</v>
      </c>
      <c r="AF55" s="4">
        <f t="shared" si="21"/>
        <v>0</v>
      </c>
      <c r="AG55" s="4">
        <f t="shared" si="22"/>
        <v>0</v>
      </c>
    </row>
    <row r="56" spans="1:33" s="4" customFormat="1" ht="15">
      <c r="A56" s="4">
        <f>+IF('2. Deuda'!$D$13=Tablas!$B$6,Tablas!Y56,IF('2. Deuda'!$D$13=Tablas!$B$7,Tablas!Z56,IF('2. Deuda'!$D$13=Tablas!$B$8,Tablas!AA56,Tablas!AB56)))</f>
        <v>4</v>
      </c>
      <c r="B56" s="4">
        <f>+'2. Deuda'!B83</f>
        <v>43</v>
      </c>
      <c r="C56" s="4">
        <f>+'2. Deuda'!C83</f>
        <v>390576.68924322905</v>
      </c>
      <c r="D56" s="4">
        <f>+'2. Deuda'!D83</f>
        <v>24673.40157073204</v>
      </c>
      <c r="E56" s="4">
        <f>+'2. Deuda'!E83</f>
        <v>19248.904426464906</v>
      </c>
      <c r="F56" s="4">
        <f>+'2. Deuda'!F83</f>
        <v>5424.497144267132</v>
      </c>
      <c r="G56" s="4">
        <f>+'2. Deuda'!G83</f>
        <v>976.4417231080727</v>
      </c>
      <c r="H56" s="4">
        <f>+'2. Deuda'!H83</f>
        <v>0</v>
      </c>
      <c r="I56" s="4">
        <f>+'2. Deuda'!I83</f>
        <v>0</v>
      </c>
      <c r="J56" s="4">
        <f>+'2. Deuda'!J83</f>
        <v>371327.7848167641</v>
      </c>
      <c r="K56" s="4">
        <f>+'2. Deuda'!K83</f>
        <v>0</v>
      </c>
      <c r="L56" s="4">
        <f>+'2. Deuda'!P83</f>
        <v>25649.84329384011</v>
      </c>
      <c r="M56" s="4">
        <f>+'2. Deuda'!Q83</f>
        <v>0</v>
      </c>
      <c r="Y56" s="4">
        <f t="shared" si="14"/>
        <v>4</v>
      </c>
      <c r="Z56" s="4">
        <f t="shared" si="13"/>
        <v>11</v>
      </c>
      <c r="AD56" s="4">
        <f t="shared" si="19"/>
        <v>0</v>
      </c>
      <c r="AE56" s="4">
        <f t="shared" si="20"/>
        <v>0</v>
      </c>
      <c r="AF56" s="4">
        <f t="shared" si="21"/>
        <v>0</v>
      </c>
      <c r="AG56" s="4">
        <f t="shared" si="22"/>
        <v>0</v>
      </c>
    </row>
    <row r="57" spans="1:33" s="4" customFormat="1" ht="15">
      <c r="A57" s="4">
        <f>+IF('2. Deuda'!$D$13=Tablas!$B$6,Tablas!Y57,IF('2. Deuda'!$D$13=Tablas!$B$7,Tablas!Z57,IF('2. Deuda'!$D$13=Tablas!$B$8,Tablas!AA57,Tablas!AB57)))</f>
        <v>4</v>
      </c>
      <c r="B57" s="4">
        <f>+'2. Deuda'!B84</f>
        <v>44</v>
      </c>
      <c r="C57" s="4">
        <f>+'2. Deuda'!C84</f>
        <v>371327.7848167641</v>
      </c>
      <c r="D57" s="4">
        <f>+'2. Deuda'!D84</f>
        <v>24673.40157073204</v>
      </c>
      <c r="E57" s="4">
        <f>+'2. Deuda'!E84</f>
        <v>19516.241494875067</v>
      </c>
      <c r="F57" s="4">
        <f>+'2. Deuda'!F84</f>
        <v>5157.160075856975</v>
      </c>
      <c r="G57" s="4">
        <f>+'2. Deuda'!G84</f>
        <v>928.3194620419104</v>
      </c>
      <c r="H57" s="4">
        <f>+'2. Deuda'!H84</f>
        <v>0</v>
      </c>
      <c r="I57" s="4">
        <f>+'2. Deuda'!I84</f>
        <v>0</v>
      </c>
      <c r="J57" s="4">
        <f>+'2. Deuda'!J84</f>
        <v>351811.54332188907</v>
      </c>
      <c r="K57" s="4">
        <f>+'2. Deuda'!K84</f>
        <v>0</v>
      </c>
      <c r="L57" s="4">
        <f>+'2. Deuda'!P84</f>
        <v>25601.721032773952</v>
      </c>
      <c r="M57" s="4">
        <f>+'2. Deuda'!Q84</f>
        <v>0</v>
      </c>
      <c r="Y57" s="4">
        <f t="shared" si="14"/>
        <v>4</v>
      </c>
      <c r="Z57" s="4">
        <f t="shared" si="13"/>
        <v>11</v>
      </c>
      <c r="AD57" s="4">
        <f t="shared" si="19"/>
        <v>0</v>
      </c>
      <c r="AE57" s="4">
        <f t="shared" si="20"/>
        <v>0</v>
      </c>
      <c r="AF57" s="4">
        <f t="shared" si="21"/>
        <v>0</v>
      </c>
      <c r="AG57" s="4">
        <f t="shared" si="22"/>
        <v>0</v>
      </c>
    </row>
    <row r="58" spans="1:33" s="4" customFormat="1" ht="15">
      <c r="A58" s="4">
        <f>+IF('2. Deuda'!$D$13=Tablas!$B$6,Tablas!Y58,IF('2. Deuda'!$D$13=Tablas!$B$7,Tablas!Z58,IF('2. Deuda'!$D$13=Tablas!$B$8,Tablas!AA58,Tablas!AB58)))</f>
        <v>4</v>
      </c>
      <c r="B58" s="4">
        <f>+'2. Deuda'!B85</f>
        <v>45</v>
      </c>
      <c r="C58" s="4">
        <f>+'2. Deuda'!C85</f>
        <v>351811.54332188907</v>
      </c>
      <c r="D58" s="4">
        <f>+'2. Deuda'!D85</f>
        <v>24673.40157073204</v>
      </c>
      <c r="E58" s="4">
        <f>+'2. Deuda'!E85</f>
        <v>19787.291455539384</v>
      </c>
      <c r="F58" s="4">
        <f>+'2. Deuda'!F85</f>
        <v>4886.110115192655</v>
      </c>
      <c r="G58" s="4">
        <f>+'2. Deuda'!G85</f>
        <v>879.5288583047227</v>
      </c>
      <c r="H58" s="4">
        <f>+'2. Deuda'!H85</f>
        <v>0</v>
      </c>
      <c r="I58" s="4">
        <f>+'2. Deuda'!I85</f>
        <v>0</v>
      </c>
      <c r="J58" s="4">
        <f>+'2. Deuda'!J85</f>
        <v>332024.25186634966</v>
      </c>
      <c r="K58" s="4">
        <f>+'2. Deuda'!K85</f>
        <v>0</v>
      </c>
      <c r="L58" s="4">
        <f>+'2. Deuda'!P85</f>
        <v>25552.93042903676</v>
      </c>
      <c r="M58" s="4">
        <f>+'2. Deuda'!Q85</f>
        <v>0</v>
      </c>
      <c r="Y58" s="4">
        <f t="shared" si="14"/>
        <v>4</v>
      </c>
      <c r="Z58" s="4">
        <f t="shared" si="13"/>
        <v>12</v>
      </c>
      <c r="AD58" s="4">
        <f t="shared" si="19"/>
        <v>0</v>
      </c>
      <c r="AE58" s="4">
        <f t="shared" si="20"/>
        <v>1</v>
      </c>
      <c r="AF58" s="4">
        <f t="shared" si="21"/>
        <v>0</v>
      </c>
      <c r="AG58" s="4">
        <f t="shared" si="22"/>
        <v>0</v>
      </c>
    </row>
    <row r="59" spans="1:33" s="4" customFormat="1" ht="15">
      <c r="A59" s="4">
        <f>+IF('2. Deuda'!$D$13=Tablas!$B$6,Tablas!Y59,IF('2. Deuda'!$D$13=Tablas!$B$7,Tablas!Z59,IF('2. Deuda'!$D$13=Tablas!$B$8,Tablas!AA59,Tablas!AB59)))</f>
        <v>4</v>
      </c>
      <c r="B59" s="4">
        <f>+'2. Deuda'!B86</f>
        <v>46</v>
      </c>
      <c r="C59" s="4">
        <f>+'2. Deuda'!C86</f>
        <v>332024.25186634966</v>
      </c>
      <c r="D59" s="4">
        <f>+'2. Deuda'!D86</f>
        <v>24673.40157073204</v>
      </c>
      <c r="E59" s="4">
        <f>+'2. Deuda'!E86</f>
        <v>20062.10587470333</v>
      </c>
      <c r="F59" s="4">
        <f>+'2. Deuda'!F86</f>
        <v>4611.295696028709</v>
      </c>
      <c r="G59" s="4">
        <f>+'2. Deuda'!G86</f>
        <v>830.0606296658742</v>
      </c>
      <c r="H59" s="4">
        <f>+'2. Deuda'!H86</f>
        <v>0</v>
      </c>
      <c r="I59" s="4">
        <f>+'2. Deuda'!I86</f>
        <v>0</v>
      </c>
      <c r="J59" s="4">
        <f>+'2. Deuda'!J86</f>
        <v>311962.14599164634</v>
      </c>
      <c r="K59" s="4">
        <f>+'2. Deuda'!K86</f>
        <v>0</v>
      </c>
      <c r="L59" s="4">
        <f>+'2. Deuda'!P86</f>
        <v>25503.462200397913</v>
      </c>
      <c r="M59" s="4">
        <f>+'2. Deuda'!Q86</f>
        <v>0</v>
      </c>
      <c r="Y59" s="4">
        <f t="shared" si="14"/>
        <v>4</v>
      </c>
      <c r="Z59" s="4">
        <f t="shared" si="13"/>
        <v>12</v>
      </c>
      <c r="AD59" s="4">
        <f t="shared" si="19"/>
        <v>0</v>
      </c>
      <c r="AE59" s="4">
        <f t="shared" si="20"/>
        <v>0</v>
      </c>
      <c r="AF59" s="4">
        <f t="shared" si="21"/>
        <v>0</v>
      </c>
      <c r="AG59" s="4">
        <f t="shared" si="22"/>
        <v>0</v>
      </c>
    </row>
    <row r="60" spans="1:33" s="4" customFormat="1" ht="15">
      <c r="A60" s="4">
        <f>+IF('2. Deuda'!$D$13=Tablas!$B$6,Tablas!Y60,IF('2. Deuda'!$D$13=Tablas!$B$7,Tablas!Z60,IF('2. Deuda'!$D$13=Tablas!$B$8,Tablas!AA60,Tablas!AB60)))</f>
        <v>4</v>
      </c>
      <c r="B60" s="4">
        <f>+'2. Deuda'!B87</f>
        <v>47</v>
      </c>
      <c r="C60" s="4">
        <f>+'2. Deuda'!C87</f>
        <v>311962.14599164634</v>
      </c>
      <c r="D60" s="4">
        <f>+'2. Deuda'!D87</f>
        <v>24673.40157073204</v>
      </c>
      <c r="E60" s="4">
        <f>+'2. Deuda'!E87</f>
        <v>20340.737034786573</v>
      </c>
      <c r="F60" s="4">
        <f>+'2. Deuda'!F87</f>
        <v>4332.664535945467</v>
      </c>
      <c r="G60" s="4">
        <f>+'2. Deuda'!G87</f>
        <v>779.9053649791158</v>
      </c>
      <c r="H60" s="4">
        <f>+'2. Deuda'!H87</f>
        <v>0</v>
      </c>
      <c r="I60" s="4">
        <f>+'2. Deuda'!I87</f>
        <v>0</v>
      </c>
      <c r="J60" s="4">
        <f>+'2. Deuda'!J87</f>
        <v>291621.4089568598</v>
      </c>
      <c r="K60" s="4">
        <f>+'2. Deuda'!K87</f>
        <v>0</v>
      </c>
      <c r="L60" s="4">
        <f>+'2. Deuda'!P87</f>
        <v>25453.306935711156</v>
      </c>
      <c r="M60" s="4">
        <f>+'2. Deuda'!Q87</f>
        <v>0</v>
      </c>
      <c r="Y60" s="4">
        <f t="shared" si="14"/>
        <v>4</v>
      </c>
      <c r="Z60" s="4">
        <f t="shared" si="13"/>
        <v>12</v>
      </c>
      <c r="AD60" s="4">
        <f t="shared" si="19"/>
        <v>0</v>
      </c>
      <c r="AE60" s="4">
        <f t="shared" si="20"/>
        <v>0</v>
      </c>
      <c r="AF60" s="4">
        <f t="shared" si="21"/>
        <v>0</v>
      </c>
      <c r="AG60" s="4">
        <f t="shared" si="22"/>
        <v>0</v>
      </c>
    </row>
    <row r="61" spans="1:33" s="4" customFormat="1" ht="15">
      <c r="A61" s="4">
        <f>+IF('2. Deuda'!$D$13=Tablas!$B$6,Tablas!Y61,IF('2. Deuda'!$D$13=Tablas!$B$7,Tablas!Z61,IF('2. Deuda'!$D$13=Tablas!$B$8,Tablas!AA61,Tablas!AB61)))</f>
        <v>4</v>
      </c>
      <c r="B61" s="4">
        <f>+'2. Deuda'!B88</f>
        <v>48</v>
      </c>
      <c r="C61" s="4">
        <f>+'2. Deuda'!C88</f>
        <v>291621.4089568598</v>
      </c>
      <c r="D61" s="4">
        <f>+'2. Deuda'!D88</f>
        <v>24673.40157073204</v>
      </c>
      <c r="E61" s="4">
        <f>+'2. Deuda'!E88</f>
        <v>20623.23794432953</v>
      </c>
      <c r="F61" s="4">
        <f>+'2. Deuda'!F88</f>
        <v>4050.1636264025115</v>
      </c>
      <c r="G61" s="4">
        <f>+'2. Deuda'!G88</f>
        <v>729.0535223921495</v>
      </c>
      <c r="H61" s="4">
        <f>+'2. Deuda'!H88</f>
        <v>0</v>
      </c>
      <c r="I61" s="4">
        <f>+'2. Deuda'!I88</f>
        <v>0</v>
      </c>
      <c r="J61" s="4">
        <f>+'2. Deuda'!J88</f>
        <v>270998.1710125303</v>
      </c>
      <c r="K61" s="4">
        <f>+'2. Deuda'!K88</f>
        <v>0</v>
      </c>
      <c r="L61" s="4">
        <f>+'2. Deuda'!P88</f>
        <v>25402.45509312419</v>
      </c>
      <c r="M61" s="4">
        <f>+'2. Deuda'!Q88</f>
        <v>0</v>
      </c>
      <c r="Y61" s="4">
        <f t="shared" si="14"/>
        <v>4</v>
      </c>
      <c r="Z61" s="4">
        <f t="shared" si="13"/>
        <v>12</v>
      </c>
      <c r="AD61" s="4">
        <f t="shared" si="19"/>
        <v>0</v>
      </c>
      <c r="AE61" s="4">
        <f t="shared" si="20"/>
        <v>0</v>
      </c>
      <c r="AF61" s="4">
        <f t="shared" si="21"/>
        <v>0</v>
      </c>
      <c r="AG61" s="4">
        <f t="shared" si="22"/>
        <v>0</v>
      </c>
    </row>
    <row r="62" spans="1:33" s="4" customFormat="1" ht="15">
      <c r="A62" s="4">
        <f>+IF('2. Deuda'!$D$13=Tablas!$B$6,Tablas!Y62,IF('2. Deuda'!$D$13=Tablas!$B$7,Tablas!Z62,IF('2. Deuda'!$D$13=Tablas!$B$8,Tablas!AA62,Tablas!AB62)))</f>
        <v>5</v>
      </c>
      <c r="B62" s="4">
        <f>+'2. Deuda'!B89</f>
        <v>49</v>
      </c>
      <c r="C62" s="4">
        <f>+'2. Deuda'!C89</f>
        <v>270998.1710125303</v>
      </c>
      <c r="D62" s="4">
        <f>+'2. Deuda'!D89</f>
        <v>24673.40157073204</v>
      </c>
      <c r="E62" s="4">
        <f>+'2. Deuda'!E89</f>
        <v>20909.662348078033</v>
      </c>
      <c r="F62" s="4">
        <f>+'2. Deuda'!F89</f>
        <v>3763.739222654007</v>
      </c>
      <c r="G62" s="4">
        <f>+'2. Deuda'!G89</f>
        <v>677.4954275313257</v>
      </c>
      <c r="H62" s="4">
        <f>+'2. Deuda'!H89</f>
        <v>2669.3319844734233</v>
      </c>
      <c r="I62" s="4">
        <f>+'2. Deuda'!I89</f>
        <v>0</v>
      </c>
      <c r="J62" s="4">
        <f>+'2. Deuda'!J89</f>
        <v>250088.50866445224</v>
      </c>
      <c r="K62" s="4">
        <f>+'2. Deuda'!K89</f>
        <v>0</v>
      </c>
      <c r="L62" s="4">
        <f>+'2. Deuda'!P89</f>
        <v>28020.228982736786</v>
      </c>
      <c r="M62" s="4">
        <f>+'2. Deuda'!Q89</f>
        <v>0</v>
      </c>
      <c r="Y62" s="4">
        <f t="shared" si="14"/>
        <v>5</v>
      </c>
      <c r="Z62" s="4">
        <f t="shared" si="13"/>
        <v>13</v>
      </c>
      <c r="AD62" s="4">
        <f t="shared" si="19"/>
        <v>1</v>
      </c>
      <c r="AE62" s="4">
        <f t="shared" si="20"/>
        <v>1</v>
      </c>
      <c r="AF62" s="4">
        <f t="shared" si="21"/>
        <v>0</v>
      </c>
      <c r="AG62" s="4">
        <f t="shared" si="22"/>
        <v>0</v>
      </c>
    </row>
    <row r="63" spans="1:33" s="4" customFormat="1" ht="15">
      <c r="A63" s="4">
        <f>+IF('2. Deuda'!$D$13=Tablas!$B$6,Tablas!Y63,IF('2. Deuda'!$D$13=Tablas!$B$7,Tablas!Z63,IF('2. Deuda'!$D$13=Tablas!$B$8,Tablas!AA63,Tablas!AB63)))</f>
        <v>5</v>
      </c>
      <c r="B63" s="4">
        <f>+'2. Deuda'!B90</f>
        <v>50</v>
      </c>
      <c r="C63" s="4">
        <f>+'2. Deuda'!C90</f>
        <v>250088.50866445224</v>
      </c>
      <c r="D63" s="4">
        <f>+'2. Deuda'!D90</f>
        <v>24673.40157073204</v>
      </c>
      <c r="E63" s="4">
        <f>+'2. Deuda'!E90</f>
        <v>21200.064737208086</v>
      </c>
      <c r="F63" s="4">
        <f>+'2. Deuda'!F90</f>
        <v>3473.3368335239556</v>
      </c>
      <c r="G63" s="4">
        <f>+'2. Deuda'!G90</f>
        <v>625.2212716611306</v>
      </c>
      <c r="H63" s="4">
        <f>+'2. Deuda'!H90</f>
        <v>0</v>
      </c>
      <c r="I63" s="4">
        <f>+'2. Deuda'!I90</f>
        <v>0</v>
      </c>
      <c r="J63" s="4">
        <f>+'2. Deuda'!J90</f>
        <v>228888.44392724417</v>
      </c>
      <c r="K63" s="4">
        <f>+'2. Deuda'!K90</f>
        <v>0</v>
      </c>
      <c r="L63" s="4">
        <f>+'2. Deuda'!P90</f>
        <v>25298.622842393175</v>
      </c>
      <c r="M63" s="4">
        <f>+'2. Deuda'!Q90</f>
        <v>0</v>
      </c>
      <c r="Y63" s="4">
        <f t="shared" si="14"/>
        <v>5</v>
      </c>
      <c r="Z63" s="4">
        <f t="shared" si="13"/>
        <v>13</v>
      </c>
      <c r="AD63" s="4">
        <f t="shared" si="19"/>
        <v>0</v>
      </c>
      <c r="AE63" s="4">
        <f t="shared" si="20"/>
        <v>0</v>
      </c>
      <c r="AF63" s="4">
        <f t="shared" si="21"/>
        <v>0</v>
      </c>
      <c r="AG63" s="4">
        <f t="shared" si="22"/>
        <v>0</v>
      </c>
    </row>
    <row r="64" spans="1:33" s="4" customFormat="1" ht="15">
      <c r="A64" s="4">
        <f>+IF('2. Deuda'!$D$13=Tablas!$B$6,Tablas!Y64,IF('2. Deuda'!$D$13=Tablas!$B$7,Tablas!Z64,IF('2. Deuda'!$D$13=Tablas!$B$8,Tablas!AA64,Tablas!AB64)))</f>
        <v>5</v>
      </c>
      <c r="B64" s="4">
        <f>+'2. Deuda'!B91</f>
        <v>51</v>
      </c>
      <c r="C64" s="4">
        <f>+'2. Deuda'!C91</f>
        <v>228888.44392724417</v>
      </c>
      <c r="D64" s="4">
        <f>+'2. Deuda'!D91</f>
        <v>24673.40157073204</v>
      </c>
      <c r="E64" s="4">
        <f>+'2. Deuda'!E91</f>
        <v>21494.500359692578</v>
      </c>
      <c r="F64" s="4">
        <f>+'2. Deuda'!F91</f>
        <v>3178.90121103946</v>
      </c>
      <c r="G64" s="4">
        <f>+'2. Deuda'!G91</f>
        <v>572.2211098181104</v>
      </c>
      <c r="H64" s="4">
        <f>+'2. Deuda'!H91</f>
        <v>0</v>
      </c>
      <c r="I64" s="4">
        <f>+'2. Deuda'!I91</f>
        <v>0</v>
      </c>
      <c r="J64" s="4">
        <f>+'2. Deuda'!J91</f>
        <v>207393.94356755159</v>
      </c>
      <c r="K64" s="4">
        <f>+'2. Deuda'!K91</f>
        <v>0</v>
      </c>
      <c r="L64" s="4">
        <f>+'2. Deuda'!P91</f>
        <v>25245.62268055015</v>
      </c>
      <c r="M64" s="4">
        <f>+'2. Deuda'!Q91</f>
        <v>0</v>
      </c>
      <c r="Y64" s="4">
        <f t="shared" si="14"/>
        <v>5</v>
      </c>
      <c r="Z64" s="4">
        <f t="shared" si="13"/>
        <v>13</v>
      </c>
      <c r="AD64" s="4">
        <f t="shared" si="19"/>
        <v>0</v>
      </c>
      <c r="AE64" s="4">
        <f t="shared" si="20"/>
        <v>0</v>
      </c>
      <c r="AF64" s="4">
        <f t="shared" si="21"/>
        <v>0</v>
      </c>
      <c r="AG64" s="4">
        <f t="shared" si="22"/>
        <v>0</v>
      </c>
    </row>
    <row r="65" spans="1:33" s="4" customFormat="1" ht="15">
      <c r="A65" s="4">
        <f>+IF('2. Deuda'!$D$13=Tablas!$B$6,Tablas!Y65,IF('2. Deuda'!$D$13=Tablas!$B$7,Tablas!Z65,IF('2. Deuda'!$D$13=Tablas!$B$8,Tablas!AA65,Tablas!AB65)))</f>
        <v>5</v>
      </c>
      <c r="B65" s="4">
        <f>+'2. Deuda'!B92</f>
        <v>52</v>
      </c>
      <c r="C65" s="4">
        <f>+'2. Deuda'!C92</f>
        <v>207393.94356755159</v>
      </c>
      <c r="D65" s="4">
        <f>+'2. Deuda'!D92</f>
        <v>24673.40157073204</v>
      </c>
      <c r="E65" s="4">
        <f>+'2. Deuda'!E92</f>
        <v>21793.025230812043</v>
      </c>
      <c r="F65" s="4">
        <f>+'2. Deuda'!F92</f>
        <v>2880.3763399199975</v>
      </c>
      <c r="G65" s="4">
        <f>+'2. Deuda'!G92</f>
        <v>518.484858918879</v>
      </c>
      <c r="H65" s="4">
        <f>+'2. Deuda'!H92</f>
        <v>0</v>
      </c>
      <c r="I65" s="4">
        <f>+'2. Deuda'!I92</f>
        <v>0</v>
      </c>
      <c r="J65" s="4">
        <f>+'2. Deuda'!J92</f>
        <v>185600.91833673953</v>
      </c>
      <c r="K65" s="4">
        <f>+'2. Deuda'!K92</f>
        <v>0</v>
      </c>
      <c r="L65" s="4">
        <f>+'2. Deuda'!P92</f>
        <v>25191.88642965092</v>
      </c>
      <c r="M65" s="4">
        <f>+'2. Deuda'!Q92</f>
        <v>0</v>
      </c>
      <c r="Y65" s="4">
        <f t="shared" si="14"/>
        <v>5</v>
      </c>
      <c r="Z65" s="4">
        <f t="shared" si="13"/>
        <v>13</v>
      </c>
      <c r="AD65" s="4">
        <f t="shared" si="19"/>
        <v>0</v>
      </c>
      <c r="AE65" s="4">
        <f t="shared" si="20"/>
        <v>0</v>
      </c>
      <c r="AF65" s="4">
        <f t="shared" si="21"/>
        <v>0</v>
      </c>
      <c r="AG65" s="4">
        <f t="shared" si="22"/>
        <v>0</v>
      </c>
    </row>
    <row r="66" spans="1:33" s="4" customFormat="1" ht="15">
      <c r="A66" s="4">
        <f>+IF('2. Deuda'!$D$13=Tablas!$B$6,Tablas!Y66,IF('2. Deuda'!$D$13=Tablas!$B$7,Tablas!Z66,IF('2. Deuda'!$D$13=Tablas!$B$8,Tablas!AA66,Tablas!AB66)))</f>
        <v>5</v>
      </c>
      <c r="B66" s="4">
        <f>+'2. Deuda'!B93</f>
        <v>53</v>
      </c>
      <c r="C66" s="4">
        <f>+'2. Deuda'!C93</f>
        <v>185600.91833673953</v>
      </c>
      <c r="D66" s="4">
        <f>+'2. Deuda'!D93</f>
        <v>24673.40157073204</v>
      </c>
      <c r="E66" s="4">
        <f>+'2. Deuda'!E93</f>
        <v>22095.696143811314</v>
      </c>
      <c r="F66" s="4">
        <f>+'2. Deuda'!F93</f>
        <v>2577.705426920724</v>
      </c>
      <c r="G66" s="4">
        <f>+'2. Deuda'!G93</f>
        <v>464.0022958418488</v>
      </c>
      <c r="H66" s="4">
        <f>+'2. Deuda'!H93</f>
        <v>0</v>
      </c>
      <c r="I66" s="4">
        <f>+'2. Deuda'!I93</f>
        <v>0</v>
      </c>
      <c r="J66" s="4">
        <f>+'2. Deuda'!J93</f>
        <v>163505.22219292822</v>
      </c>
      <c r="K66" s="4">
        <f>+'2. Deuda'!K93</f>
        <v>0</v>
      </c>
      <c r="L66" s="4">
        <f>+'2. Deuda'!P93</f>
        <v>25137.403866573888</v>
      </c>
      <c r="M66" s="4">
        <f>+'2. Deuda'!Q93</f>
        <v>0</v>
      </c>
      <c r="Y66" s="4">
        <f t="shared" si="14"/>
        <v>5</v>
      </c>
      <c r="Z66" s="4">
        <f t="shared" si="13"/>
        <v>14</v>
      </c>
      <c r="AD66" s="4">
        <f t="shared" si="19"/>
        <v>0</v>
      </c>
      <c r="AE66" s="4">
        <f t="shared" si="20"/>
        <v>1</v>
      </c>
      <c r="AF66" s="4">
        <f t="shared" si="21"/>
        <v>0</v>
      </c>
      <c r="AG66" s="4">
        <f t="shared" si="22"/>
        <v>0</v>
      </c>
    </row>
    <row r="67" spans="1:33" s="4" customFormat="1" ht="15">
      <c r="A67" s="4">
        <f>+IF('2. Deuda'!$D$13=Tablas!$B$6,Tablas!Y67,IF('2. Deuda'!$D$13=Tablas!$B$7,Tablas!Z67,IF('2. Deuda'!$D$13=Tablas!$B$8,Tablas!AA67,Tablas!AB67)))</f>
        <v>5</v>
      </c>
      <c r="B67" s="4">
        <f>+'2. Deuda'!B94</f>
        <v>54</v>
      </c>
      <c r="C67" s="4">
        <f>+'2. Deuda'!C94</f>
        <v>163505.22219292822</v>
      </c>
      <c r="D67" s="4">
        <f>+'2. Deuda'!D94</f>
        <v>24673.40157073204</v>
      </c>
      <c r="E67" s="4">
        <f>+'2. Deuda'!E94</f>
        <v>22402.570680704266</v>
      </c>
      <c r="F67" s="4">
        <f>+'2. Deuda'!F94</f>
        <v>2270.8308900277716</v>
      </c>
      <c r="G67" s="4">
        <f>+'2. Deuda'!G94</f>
        <v>408.76305548232057</v>
      </c>
      <c r="H67" s="4">
        <f>+'2. Deuda'!H94</f>
        <v>0</v>
      </c>
      <c r="I67" s="4">
        <f>+'2. Deuda'!I94</f>
        <v>0</v>
      </c>
      <c r="J67" s="4">
        <f>+'2. Deuda'!J94</f>
        <v>141102.65151222397</v>
      </c>
      <c r="K67" s="4">
        <f>+'2. Deuda'!K94</f>
        <v>0</v>
      </c>
      <c r="L67" s="4">
        <f>+'2. Deuda'!P94</f>
        <v>25082.164626214355</v>
      </c>
      <c r="M67" s="4">
        <f>+'2. Deuda'!Q94</f>
        <v>0</v>
      </c>
      <c r="Y67" s="4">
        <f t="shared" si="14"/>
        <v>5</v>
      </c>
      <c r="Z67" s="4">
        <f t="shared" si="13"/>
        <v>14</v>
      </c>
      <c r="AD67" s="4">
        <f t="shared" si="19"/>
        <v>0</v>
      </c>
      <c r="AE67" s="4">
        <f t="shared" si="20"/>
        <v>0</v>
      </c>
      <c r="AF67" s="4">
        <f t="shared" si="21"/>
        <v>0</v>
      </c>
      <c r="AG67" s="4">
        <f t="shared" si="22"/>
        <v>0</v>
      </c>
    </row>
    <row r="68" spans="1:33" s="4" customFormat="1" ht="15">
      <c r="A68" s="4">
        <f>+IF('2. Deuda'!$D$13=Tablas!$B$6,Tablas!Y68,IF('2. Deuda'!$D$13=Tablas!$B$7,Tablas!Z68,IF('2. Deuda'!$D$13=Tablas!$B$8,Tablas!AA68,Tablas!AB68)))</f>
        <v>5</v>
      </c>
      <c r="B68" s="4">
        <f>+'2. Deuda'!B95</f>
        <v>55</v>
      </c>
      <c r="C68" s="4">
        <f>+'2. Deuda'!C95</f>
        <v>141102.65151222397</v>
      </c>
      <c r="D68" s="4">
        <f>+'2. Deuda'!D95</f>
        <v>24673.40157073204</v>
      </c>
      <c r="E68" s="4">
        <f>+'2. Deuda'!E95</f>
        <v>22713.70722322856</v>
      </c>
      <c r="F68" s="4">
        <f>+'2. Deuda'!F95</f>
        <v>1959.69434750348</v>
      </c>
      <c r="G68" s="4">
        <f>+'2. Deuda'!G95</f>
        <v>352.75662878055994</v>
      </c>
      <c r="H68" s="4">
        <f>+'2. Deuda'!H95</f>
        <v>0</v>
      </c>
      <c r="I68" s="4">
        <f>+'2. Deuda'!I95</f>
        <v>0</v>
      </c>
      <c r="J68" s="4">
        <f>+'2. Deuda'!J95</f>
        <v>118388.94428899541</v>
      </c>
      <c r="K68" s="4">
        <f>+'2. Deuda'!K95</f>
        <v>0</v>
      </c>
      <c r="L68" s="4">
        <f>+'2. Deuda'!P95</f>
        <v>25026.1581995126</v>
      </c>
      <c r="M68" s="4">
        <f>+'2. Deuda'!Q95</f>
        <v>0</v>
      </c>
      <c r="Y68" s="4">
        <f t="shared" si="14"/>
        <v>5</v>
      </c>
      <c r="Z68" s="4">
        <f t="shared" si="13"/>
        <v>14</v>
      </c>
      <c r="AD68" s="4">
        <f t="shared" si="19"/>
        <v>0</v>
      </c>
      <c r="AE68" s="4">
        <f t="shared" si="20"/>
        <v>0</v>
      </c>
      <c r="AF68" s="4">
        <f t="shared" si="21"/>
        <v>0</v>
      </c>
      <c r="AG68" s="4">
        <f t="shared" si="22"/>
        <v>0</v>
      </c>
    </row>
    <row r="69" spans="1:33" s="4" customFormat="1" ht="15">
      <c r="A69" s="4">
        <f>+IF('2. Deuda'!$D$13=Tablas!$B$6,Tablas!Y69,IF('2. Deuda'!$D$13=Tablas!$B$7,Tablas!Z69,IF('2. Deuda'!$D$13=Tablas!$B$8,Tablas!AA69,Tablas!AB69)))</f>
        <v>5</v>
      </c>
      <c r="B69" s="4">
        <f>+'2. Deuda'!B96</f>
        <v>56</v>
      </c>
      <c r="C69" s="4">
        <f>+'2. Deuda'!C96</f>
        <v>118388.94428899541</v>
      </c>
      <c r="D69" s="4">
        <f>+'2. Deuda'!D96</f>
        <v>24673.40157073204</v>
      </c>
      <c r="E69" s="4">
        <f>+'2. Deuda'!E96</f>
        <v>23029.164963952546</v>
      </c>
      <c r="F69" s="4">
        <f>+'2. Deuda'!F96</f>
        <v>1644.236606779495</v>
      </c>
      <c r="G69" s="4">
        <f>+'2. Deuda'!G96</f>
        <v>295.97236072248853</v>
      </c>
      <c r="H69" s="4">
        <f>+'2. Deuda'!H96</f>
        <v>0</v>
      </c>
      <c r="I69" s="4">
        <f>+'2. Deuda'!I96</f>
        <v>0</v>
      </c>
      <c r="J69" s="4">
        <f>+'2. Deuda'!J96</f>
        <v>95359.77932504287</v>
      </c>
      <c r="K69" s="4">
        <f>+'2. Deuda'!K96</f>
        <v>0</v>
      </c>
      <c r="L69" s="4">
        <f>+'2. Deuda'!P96</f>
        <v>24969.373931454527</v>
      </c>
      <c r="M69" s="4">
        <f>+'2. Deuda'!Q96</f>
        <v>0</v>
      </c>
      <c r="Y69" s="4">
        <f t="shared" si="14"/>
        <v>5</v>
      </c>
      <c r="Z69" s="4">
        <f t="shared" si="13"/>
        <v>14</v>
      </c>
      <c r="AD69" s="4">
        <f t="shared" si="19"/>
        <v>0</v>
      </c>
      <c r="AE69" s="4">
        <f t="shared" si="20"/>
        <v>0</v>
      </c>
      <c r="AF69" s="4">
        <f t="shared" si="21"/>
        <v>0</v>
      </c>
      <c r="AG69" s="4">
        <f t="shared" si="22"/>
        <v>0</v>
      </c>
    </row>
    <row r="70" spans="1:33" s="4" customFormat="1" ht="15">
      <c r="A70" s="4">
        <f>+IF('2. Deuda'!$D$13=Tablas!$B$6,Tablas!Y70,IF('2. Deuda'!$D$13=Tablas!$B$7,Tablas!Z70,IF('2. Deuda'!$D$13=Tablas!$B$8,Tablas!AA70,Tablas!AB70)))</f>
        <v>5</v>
      </c>
      <c r="B70" s="4">
        <f>+'2. Deuda'!B97</f>
        <v>57</v>
      </c>
      <c r="C70" s="4">
        <f>+'2. Deuda'!C97</f>
        <v>95359.77932504287</v>
      </c>
      <c r="D70" s="4">
        <f>+'2. Deuda'!D97</f>
        <v>24673.40157073204</v>
      </c>
      <c r="E70" s="4">
        <f>+'2. Deuda'!E97</f>
        <v>23349.00391753644</v>
      </c>
      <c r="F70" s="4">
        <f>+'2. Deuda'!F97</f>
        <v>1324.3976531955982</v>
      </c>
      <c r="G70" s="4">
        <f>+'2. Deuda'!G97</f>
        <v>238.39944831260718</v>
      </c>
      <c r="H70" s="4">
        <f>+'2. Deuda'!H97</f>
        <v>0</v>
      </c>
      <c r="I70" s="4">
        <f>+'2. Deuda'!I97</f>
        <v>0</v>
      </c>
      <c r="J70" s="4">
        <f>+'2. Deuda'!J97</f>
        <v>72010.77540750643</v>
      </c>
      <c r="K70" s="4">
        <f>+'2. Deuda'!K97</f>
        <v>0</v>
      </c>
      <c r="L70" s="4">
        <f>+'2. Deuda'!P97</f>
        <v>24911.801019044648</v>
      </c>
      <c r="M70" s="4">
        <f>+'2. Deuda'!Q97</f>
        <v>0</v>
      </c>
      <c r="Y70" s="4">
        <f t="shared" si="14"/>
        <v>5</v>
      </c>
      <c r="Z70" s="4">
        <f t="shared" si="13"/>
        <v>15</v>
      </c>
      <c r="AD70" s="4">
        <f t="shared" si="19"/>
        <v>0</v>
      </c>
      <c r="AE70" s="4">
        <f t="shared" si="20"/>
        <v>1</v>
      </c>
      <c r="AF70" s="4">
        <f t="shared" si="21"/>
        <v>0</v>
      </c>
      <c r="AG70" s="4">
        <f t="shared" si="22"/>
        <v>0</v>
      </c>
    </row>
    <row r="71" spans="1:33" s="4" customFormat="1" ht="15">
      <c r="A71" s="4">
        <f>+IF('2. Deuda'!$D$13=Tablas!$B$6,Tablas!Y71,IF('2. Deuda'!$D$13=Tablas!$B$7,Tablas!Z71,IF('2. Deuda'!$D$13=Tablas!$B$8,Tablas!AA71,Tablas!AB71)))</f>
        <v>5</v>
      </c>
      <c r="B71" s="4">
        <f>+'2. Deuda'!B98</f>
        <v>58</v>
      </c>
      <c r="C71" s="4">
        <f>+'2. Deuda'!C98</f>
        <v>72010.77540750643</v>
      </c>
      <c r="D71" s="4">
        <f>+'2. Deuda'!D98</f>
        <v>24673.40157073204</v>
      </c>
      <c r="E71" s="4">
        <f>+'2. Deuda'!E98</f>
        <v>23673.284932149898</v>
      </c>
      <c r="F71" s="4">
        <f>+'2. Deuda'!F98</f>
        <v>1000.116638582143</v>
      </c>
      <c r="G71" s="4">
        <f>+'2. Deuda'!G98</f>
        <v>180.0269385187661</v>
      </c>
      <c r="H71" s="4">
        <f>+'2. Deuda'!H98</f>
        <v>0</v>
      </c>
      <c r="I71" s="4">
        <f>+'2. Deuda'!I98</f>
        <v>0</v>
      </c>
      <c r="J71" s="4">
        <f>+'2. Deuda'!J98</f>
        <v>48337.490475356535</v>
      </c>
      <c r="K71" s="4">
        <f>+'2. Deuda'!K98</f>
        <v>0</v>
      </c>
      <c r="L71" s="4">
        <f>+'2. Deuda'!P98</f>
        <v>24853.428509250807</v>
      </c>
      <c r="M71" s="4">
        <f>+'2. Deuda'!Q98</f>
        <v>0</v>
      </c>
      <c r="Y71" s="4">
        <f t="shared" si="14"/>
        <v>5</v>
      </c>
      <c r="Z71" s="4">
        <f t="shared" si="13"/>
        <v>15</v>
      </c>
      <c r="AD71" s="4">
        <f t="shared" si="19"/>
        <v>0</v>
      </c>
      <c r="AE71" s="4">
        <f t="shared" si="20"/>
        <v>0</v>
      </c>
      <c r="AF71" s="4">
        <f t="shared" si="21"/>
        <v>0</v>
      </c>
      <c r="AG71" s="4">
        <f t="shared" si="22"/>
        <v>0</v>
      </c>
    </row>
    <row r="72" spans="1:33" s="4" customFormat="1" ht="15">
      <c r="A72" s="4">
        <f>+IF('2. Deuda'!$D$13=Tablas!$B$6,Tablas!Y72,IF('2. Deuda'!$D$13=Tablas!$B$7,Tablas!Z72,IF('2. Deuda'!$D$13=Tablas!$B$8,Tablas!AA72,Tablas!AB72)))</f>
        <v>5</v>
      </c>
      <c r="B72" s="4">
        <f>+'2. Deuda'!B99</f>
        <v>59</v>
      </c>
      <c r="C72" s="4">
        <f>+'2. Deuda'!C99</f>
        <v>48337.490475356535</v>
      </c>
      <c r="D72" s="4">
        <f>+'2. Deuda'!D99</f>
        <v>24673.40157073204</v>
      </c>
      <c r="E72" s="4">
        <f>+'2. Deuda'!E99</f>
        <v>24002.069701048124</v>
      </c>
      <c r="F72" s="4">
        <f>+'2. Deuda'!F99</f>
        <v>671.3318696839171</v>
      </c>
      <c r="G72" s="4">
        <f>+'2. Deuda'!G99</f>
        <v>120.84372618839134</v>
      </c>
      <c r="H72" s="4">
        <f>+'2. Deuda'!H99</f>
        <v>0</v>
      </c>
      <c r="I72" s="4">
        <f>+'2. Deuda'!I99</f>
        <v>0</v>
      </c>
      <c r="J72" s="4">
        <f>+'2. Deuda'!J99</f>
        <v>24335.42077430841</v>
      </c>
      <c r="K72" s="4">
        <f>+'2. Deuda'!K99</f>
        <v>0</v>
      </c>
      <c r="L72" s="4">
        <f>+'2. Deuda'!P99</f>
        <v>24794.24529692043</v>
      </c>
      <c r="M72" s="4">
        <f>+'2. Deuda'!Q99</f>
        <v>0</v>
      </c>
      <c r="Y72" s="4">
        <f t="shared" si="14"/>
        <v>5</v>
      </c>
      <c r="Z72" s="4">
        <f t="shared" si="13"/>
        <v>15</v>
      </c>
      <c r="AD72" s="4">
        <f t="shared" si="19"/>
        <v>0</v>
      </c>
      <c r="AE72" s="4">
        <f t="shared" si="20"/>
        <v>0</v>
      </c>
      <c r="AF72" s="4">
        <f t="shared" si="21"/>
        <v>0</v>
      </c>
      <c r="AG72" s="4">
        <f t="shared" si="22"/>
        <v>0</v>
      </c>
    </row>
    <row r="73" spans="1:33" s="4" customFormat="1" ht="15">
      <c r="A73" s="4">
        <f>+IF('2. Deuda'!$D$13=Tablas!$B$6,Tablas!Y73,IF('2. Deuda'!$D$13=Tablas!$B$7,Tablas!Z73,IF('2. Deuda'!$D$13=Tablas!$B$8,Tablas!AA73,Tablas!AB73)))</f>
        <v>5</v>
      </c>
      <c r="B73" s="4">
        <f>+'2. Deuda'!B100</f>
        <v>60</v>
      </c>
      <c r="C73" s="4">
        <f>+'2. Deuda'!C100</f>
        <v>24335.42077430841</v>
      </c>
      <c r="D73" s="4">
        <f>+'2. Deuda'!D100</f>
        <v>24673.40157073204</v>
      </c>
      <c r="E73" s="4">
        <f>+'2. Deuda'!E100</f>
        <v>24335.420774308808</v>
      </c>
      <c r="F73" s="4">
        <f>+'2. Deuda'!F100</f>
        <v>337.9807964232302</v>
      </c>
      <c r="G73" s="4">
        <f>+'2. Deuda'!G100</f>
        <v>60.83855193577103</v>
      </c>
      <c r="H73" s="4">
        <f>+'2. Deuda'!H100</f>
        <v>0</v>
      </c>
      <c r="I73" s="4">
        <f>+'2. Deuda'!I100</f>
        <v>0</v>
      </c>
      <c r="J73" s="4">
        <f>+'2. Deuda'!J100</f>
        <v>-3.965396899729967E-10</v>
      </c>
      <c r="K73" s="4">
        <f>+'2. Deuda'!K100</f>
        <v>0</v>
      </c>
      <c r="L73" s="4">
        <f>+'2. Deuda'!P100</f>
        <v>24734.240122667812</v>
      </c>
      <c r="M73" s="4">
        <f>+'2. Deuda'!Q100</f>
        <v>0</v>
      </c>
      <c r="Y73" s="4">
        <f t="shared" si="14"/>
        <v>5</v>
      </c>
      <c r="Z73" s="4">
        <f t="shared" si="13"/>
        <v>15</v>
      </c>
      <c r="AD73" s="4">
        <f t="shared" si="19"/>
        <v>0</v>
      </c>
      <c r="AE73" s="4">
        <f t="shared" si="20"/>
        <v>0</v>
      </c>
      <c r="AF73" s="4">
        <f t="shared" si="21"/>
        <v>0</v>
      </c>
      <c r="AG73" s="4">
        <f t="shared" si="22"/>
        <v>0</v>
      </c>
    </row>
    <row r="74" spans="1:33" s="4" customFormat="1" ht="15">
      <c r="A74" s="4">
        <f>+IF('2. Deuda'!$D$13=Tablas!$B$6,Tablas!Y74,IF('2. Deuda'!$D$13=Tablas!$B$7,Tablas!Z74,IF('2. Deuda'!$D$13=Tablas!$B$8,Tablas!AA74,Tablas!AB74)))</f>
        <v>6</v>
      </c>
      <c r="B74" s="4" t="str">
        <f>+'2. Deuda'!B101</f>
        <v>NA</v>
      </c>
      <c r="C74" s="4">
        <f>+'2. Deuda'!C101</f>
        <v>-3.965396899729967E-10</v>
      </c>
      <c r="D74" s="4">
        <f>+'2. Deuda'!D101</f>
        <v>0</v>
      </c>
      <c r="E74" s="4">
        <f>+'2. Deuda'!E101</f>
        <v>0</v>
      </c>
      <c r="F74" s="4">
        <f>+'2. Deuda'!F101</f>
        <v>0</v>
      </c>
      <c r="G74" s="4">
        <f>+'2. Deuda'!G101</f>
        <v>0</v>
      </c>
      <c r="H74" s="4">
        <f>+'2. Deuda'!H101</f>
        <v>0</v>
      </c>
      <c r="I74" s="4">
        <f>+'2. Deuda'!I101</f>
        <v>0</v>
      </c>
      <c r="J74" s="4">
        <f>+'2. Deuda'!J101</f>
        <v>-3.965396899729967E-10</v>
      </c>
      <c r="K74" s="4">
        <f>+'2. Deuda'!K101</f>
        <v>0</v>
      </c>
      <c r="L74" s="4">
        <f>+'2. Deuda'!P101</f>
        <v>0</v>
      </c>
      <c r="M74" s="4">
        <f>+'2. Deuda'!Q101</f>
        <v>0</v>
      </c>
      <c r="Y74" s="4">
        <f t="shared" si="14"/>
        <v>6</v>
      </c>
      <c r="Z74" s="4">
        <f t="shared" si="13"/>
        <v>16</v>
      </c>
      <c r="AD74" s="4">
        <f t="shared" si="19"/>
        <v>1</v>
      </c>
      <c r="AE74" s="4">
        <f t="shared" si="20"/>
        <v>1</v>
      </c>
      <c r="AF74" s="4">
        <f t="shared" si="21"/>
        <v>0</v>
      </c>
      <c r="AG74" s="4">
        <f t="shared" si="22"/>
        <v>0</v>
      </c>
    </row>
    <row r="75" spans="1:33" s="4" customFormat="1" ht="15">
      <c r="A75" s="4">
        <f>+IF('2. Deuda'!$D$13=Tablas!$B$6,Tablas!Y75,IF('2. Deuda'!$D$13=Tablas!$B$7,Tablas!Z75,IF('2. Deuda'!$D$13=Tablas!$B$8,Tablas!AA75,Tablas!AB75)))</f>
        <v>6</v>
      </c>
      <c r="B75" s="4" t="str">
        <f>+'2. Deuda'!B102</f>
        <v>NA</v>
      </c>
      <c r="C75" s="4">
        <f>+'2. Deuda'!C102</f>
        <v>-3.965396899729967E-10</v>
      </c>
      <c r="D75" s="4">
        <f>+'2. Deuda'!D102</f>
        <v>0</v>
      </c>
      <c r="E75" s="4">
        <f>+'2. Deuda'!E102</f>
        <v>0</v>
      </c>
      <c r="F75" s="4">
        <f>+'2. Deuda'!F102</f>
        <v>0</v>
      </c>
      <c r="G75" s="4">
        <f>+'2. Deuda'!G102</f>
        <v>0</v>
      </c>
      <c r="H75" s="4">
        <f>+'2. Deuda'!H102</f>
        <v>0</v>
      </c>
      <c r="I75" s="4">
        <f>+'2. Deuda'!I102</f>
        <v>0</v>
      </c>
      <c r="J75" s="4">
        <f>+'2. Deuda'!J102</f>
        <v>-3.965396899729967E-10</v>
      </c>
      <c r="K75" s="4">
        <f>+'2. Deuda'!K102</f>
        <v>0</v>
      </c>
      <c r="L75" s="4">
        <f>+'2. Deuda'!P102</f>
        <v>0</v>
      </c>
      <c r="M75" s="4">
        <f>+'2. Deuda'!Q102</f>
        <v>0</v>
      </c>
      <c r="Y75" s="4">
        <f t="shared" si="14"/>
        <v>6</v>
      </c>
      <c r="Z75" s="4">
        <f t="shared" si="13"/>
        <v>16</v>
      </c>
      <c r="AD75" s="4">
        <f t="shared" si="19"/>
        <v>0</v>
      </c>
      <c r="AE75" s="4">
        <f t="shared" si="20"/>
        <v>0</v>
      </c>
      <c r="AF75" s="4">
        <f t="shared" si="21"/>
        <v>0</v>
      </c>
      <c r="AG75" s="4">
        <f t="shared" si="22"/>
        <v>0</v>
      </c>
    </row>
    <row r="76" spans="1:33" s="4" customFormat="1" ht="15">
      <c r="A76" s="4">
        <f>+IF('2. Deuda'!$D$13=Tablas!$B$6,Tablas!Y76,IF('2. Deuda'!$D$13=Tablas!$B$7,Tablas!Z76,IF('2. Deuda'!$D$13=Tablas!$B$8,Tablas!AA76,Tablas!AB76)))</f>
        <v>6</v>
      </c>
      <c r="B76" s="4" t="str">
        <f>+'2. Deuda'!B103</f>
        <v>NA</v>
      </c>
      <c r="C76" s="4">
        <f>+'2. Deuda'!C103</f>
        <v>-3.965396899729967E-10</v>
      </c>
      <c r="D76" s="4">
        <f>+'2. Deuda'!D103</f>
        <v>0</v>
      </c>
      <c r="E76" s="4">
        <f>+'2. Deuda'!E103</f>
        <v>0</v>
      </c>
      <c r="F76" s="4">
        <f>+'2. Deuda'!F103</f>
        <v>0</v>
      </c>
      <c r="G76" s="4">
        <f>+'2. Deuda'!G103</f>
        <v>0</v>
      </c>
      <c r="H76" s="4">
        <f>+'2. Deuda'!H103</f>
        <v>0</v>
      </c>
      <c r="I76" s="4">
        <f>+'2. Deuda'!I103</f>
        <v>0</v>
      </c>
      <c r="J76" s="4">
        <f>+'2. Deuda'!J103</f>
        <v>-3.965396899729967E-10</v>
      </c>
      <c r="K76" s="4">
        <f>+'2. Deuda'!K103</f>
        <v>0</v>
      </c>
      <c r="L76" s="4">
        <f>+'2. Deuda'!P103</f>
        <v>0</v>
      </c>
      <c r="M76" s="4">
        <f>+'2. Deuda'!Q103</f>
        <v>0</v>
      </c>
      <c r="Y76" s="4">
        <f t="shared" si="14"/>
        <v>6</v>
      </c>
      <c r="Z76" s="4">
        <f t="shared" si="13"/>
        <v>16</v>
      </c>
      <c r="AD76" s="4">
        <f t="shared" si="19"/>
        <v>0</v>
      </c>
      <c r="AE76" s="4">
        <f t="shared" si="20"/>
        <v>0</v>
      </c>
      <c r="AF76" s="4">
        <f t="shared" si="21"/>
        <v>0</v>
      </c>
      <c r="AG76" s="4">
        <f t="shared" si="22"/>
        <v>0</v>
      </c>
    </row>
    <row r="77" spans="1:33" s="4" customFormat="1" ht="15">
      <c r="A77" s="4">
        <f>+IF('2. Deuda'!$D$13=Tablas!$B$6,Tablas!Y77,IF('2. Deuda'!$D$13=Tablas!$B$7,Tablas!Z77,IF('2. Deuda'!$D$13=Tablas!$B$8,Tablas!AA77,Tablas!AB77)))</f>
        <v>6</v>
      </c>
      <c r="B77" s="4" t="str">
        <f>+'2. Deuda'!B104</f>
        <v>NA</v>
      </c>
      <c r="C77" s="4">
        <f>+'2. Deuda'!C104</f>
        <v>-3.965396899729967E-10</v>
      </c>
      <c r="D77" s="4">
        <f>+'2. Deuda'!D104</f>
        <v>0</v>
      </c>
      <c r="E77" s="4">
        <f>+'2. Deuda'!E104</f>
        <v>0</v>
      </c>
      <c r="F77" s="4">
        <f>+'2. Deuda'!F104</f>
        <v>0</v>
      </c>
      <c r="G77" s="4">
        <f>+'2. Deuda'!G104</f>
        <v>0</v>
      </c>
      <c r="H77" s="4">
        <f>+'2. Deuda'!H104</f>
        <v>0</v>
      </c>
      <c r="I77" s="4">
        <f>+'2. Deuda'!I104</f>
        <v>0</v>
      </c>
      <c r="J77" s="4">
        <f>+'2. Deuda'!J104</f>
        <v>-3.965396899729967E-10</v>
      </c>
      <c r="K77" s="4">
        <f>+'2. Deuda'!K104</f>
        <v>0</v>
      </c>
      <c r="L77" s="4">
        <f>+'2. Deuda'!P104</f>
        <v>0</v>
      </c>
      <c r="M77" s="4">
        <f>+'2. Deuda'!Q104</f>
        <v>0</v>
      </c>
      <c r="Y77" s="4">
        <f t="shared" si="14"/>
        <v>6</v>
      </c>
      <c r="Z77" s="4">
        <f t="shared" si="13"/>
        <v>16</v>
      </c>
      <c r="AD77" s="4">
        <f t="shared" si="19"/>
        <v>0</v>
      </c>
      <c r="AE77" s="4">
        <f t="shared" si="20"/>
        <v>0</v>
      </c>
      <c r="AF77" s="4">
        <f t="shared" si="21"/>
        <v>0</v>
      </c>
      <c r="AG77" s="4">
        <f t="shared" si="22"/>
        <v>0</v>
      </c>
    </row>
    <row r="78" spans="1:33" s="4" customFormat="1" ht="15">
      <c r="A78" s="4">
        <f>+IF('2. Deuda'!$D$13=Tablas!$B$6,Tablas!Y78,IF('2. Deuda'!$D$13=Tablas!$B$7,Tablas!Z78,IF('2. Deuda'!$D$13=Tablas!$B$8,Tablas!AA78,Tablas!AB78)))</f>
        <v>6</v>
      </c>
      <c r="B78" s="4" t="str">
        <f>+'2. Deuda'!B105</f>
        <v>NA</v>
      </c>
      <c r="C78" s="4">
        <f>+'2. Deuda'!C105</f>
        <v>-3.965396899729967E-10</v>
      </c>
      <c r="D78" s="4">
        <f>+'2. Deuda'!D105</f>
        <v>0</v>
      </c>
      <c r="E78" s="4">
        <f>+'2. Deuda'!E105</f>
        <v>0</v>
      </c>
      <c r="F78" s="4">
        <f>+'2. Deuda'!F105</f>
        <v>0</v>
      </c>
      <c r="G78" s="4">
        <f>+'2. Deuda'!G105</f>
        <v>0</v>
      </c>
      <c r="H78" s="4">
        <f>+'2. Deuda'!H105</f>
        <v>0</v>
      </c>
      <c r="I78" s="4">
        <f>+'2. Deuda'!I105</f>
        <v>0</v>
      </c>
      <c r="J78" s="4">
        <f>+'2. Deuda'!J105</f>
        <v>-3.965396899729967E-10</v>
      </c>
      <c r="K78" s="4">
        <f>+'2. Deuda'!K105</f>
        <v>0</v>
      </c>
      <c r="L78" s="4">
        <f>+'2. Deuda'!P105</f>
        <v>0</v>
      </c>
      <c r="M78" s="4">
        <f>+'2. Deuda'!Q105</f>
        <v>0</v>
      </c>
      <c r="Y78" s="4">
        <f t="shared" si="14"/>
        <v>6</v>
      </c>
      <c r="Z78" s="4">
        <f t="shared" si="13"/>
        <v>17</v>
      </c>
      <c r="AD78" s="4">
        <f t="shared" si="19"/>
        <v>0</v>
      </c>
      <c r="AE78" s="4">
        <f t="shared" si="20"/>
        <v>1</v>
      </c>
      <c r="AF78" s="4">
        <f t="shared" si="21"/>
        <v>0</v>
      </c>
      <c r="AG78" s="4">
        <f t="shared" si="22"/>
        <v>0</v>
      </c>
    </row>
    <row r="79" spans="1:33" s="4" customFormat="1" ht="15">
      <c r="A79" s="4">
        <f>+IF('2. Deuda'!$D$13=Tablas!$B$6,Tablas!Y79,IF('2. Deuda'!$D$13=Tablas!$B$7,Tablas!Z79,IF('2. Deuda'!$D$13=Tablas!$B$8,Tablas!AA79,Tablas!AB79)))</f>
        <v>6</v>
      </c>
      <c r="B79" s="4" t="str">
        <f>+'2. Deuda'!B106</f>
        <v>NA</v>
      </c>
      <c r="C79" s="4">
        <f>+'2. Deuda'!C106</f>
        <v>-3.965396899729967E-10</v>
      </c>
      <c r="D79" s="4">
        <f>+'2. Deuda'!D106</f>
        <v>0</v>
      </c>
      <c r="E79" s="4">
        <f>+'2. Deuda'!E106</f>
        <v>0</v>
      </c>
      <c r="F79" s="4">
        <f>+'2. Deuda'!F106</f>
        <v>0</v>
      </c>
      <c r="G79" s="4">
        <f>+'2. Deuda'!G106</f>
        <v>0</v>
      </c>
      <c r="H79" s="4">
        <f>+'2. Deuda'!H106</f>
        <v>0</v>
      </c>
      <c r="I79" s="4">
        <f>+'2. Deuda'!I106</f>
        <v>0</v>
      </c>
      <c r="J79" s="4">
        <f>+'2. Deuda'!J106</f>
        <v>-3.965396899729967E-10</v>
      </c>
      <c r="K79" s="4">
        <f>+'2. Deuda'!K106</f>
        <v>0</v>
      </c>
      <c r="L79" s="4">
        <f>+'2. Deuda'!P106</f>
        <v>0</v>
      </c>
      <c r="M79" s="4">
        <f>+'2. Deuda'!Q106</f>
        <v>0</v>
      </c>
      <c r="Y79" s="4">
        <f t="shared" si="14"/>
        <v>6</v>
      </c>
      <c r="Z79" s="4">
        <f t="shared" si="13"/>
        <v>17</v>
      </c>
      <c r="AD79" s="4">
        <f t="shared" si="19"/>
        <v>0</v>
      </c>
      <c r="AE79" s="4">
        <f t="shared" si="20"/>
        <v>0</v>
      </c>
      <c r="AF79" s="4">
        <f t="shared" si="21"/>
        <v>0</v>
      </c>
      <c r="AG79" s="4">
        <f t="shared" si="22"/>
        <v>0</v>
      </c>
    </row>
    <row r="80" spans="1:33" s="4" customFormat="1" ht="15">
      <c r="A80" s="4">
        <f>+IF('2. Deuda'!$D$13=Tablas!$B$6,Tablas!Y80,IF('2. Deuda'!$D$13=Tablas!$B$7,Tablas!Z80,IF('2. Deuda'!$D$13=Tablas!$B$8,Tablas!AA80,Tablas!AB80)))</f>
        <v>6</v>
      </c>
      <c r="B80" s="4" t="str">
        <f>+'2. Deuda'!B107</f>
        <v>NA</v>
      </c>
      <c r="C80" s="4">
        <f>+'2. Deuda'!C107</f>
        <v>-3.965396899729967E-10</v>
      </c>
      <c r="D80" s="4">
        <f>+'2. Deuda'!D107</f>
        <v>0</v>
      </c>
      <c r="E80" s="4">
        <f>+'2. Deuda'!E107</f>
        <v>0</v>
      </c>
      <c r="F80" s="4">
        <f>+'2. Deuda'!F107</f>
        <v>0</v>
      </c>
      <c r="G80" s="4">
        <f>+'2. Deuda'!G107</f>
        <v>0</v>
      </c>
      <c r="H80" s="4">
        <f>+'2. Deuda'!H107</f>
        <v>0</v>
      </c>
      <c r="I80" s="4">
        <f>+'2. Deuda'!I107</f>
        <v>0</v>
      </c>
      <c r="J80" s="4">
        <f>+'2. Deuda'!J107</f>
        <v>-3.965396899729967E-10</v>
      </c>
      <c r="K80" s="4">
        <f>+'2. Deuda'!K107</f>
        <v>0</v>
      </c>
      <c r="L80" s="4">
        <f>+'2. Deuda'!P107</f>
        <v>0</v>
      </c>
      <c r="M80" s="4">
        <f>+'2. Deuda'!Q107</f>
        <v>0</v>
      </c>
      <c r="Y80" s="4">
        <f t="shared" si="14"/>
        <v>6</v>
      </c>
      <c r="Z80" s="4">
        <f t="shared" si="13"/>
        <v>17</v>
      </c>
      <c r="AD80" s="4">
        <f t="shared" si="19"/>
        <v>0</v>
      </c>
      <c r="AE80" s="4">
        <f t="shared" si="20"/>
        <v>0</v>
      </c>
      <c r="AF80" s="4">
        <f t="shared" si="21"/>
        <v>0</v>
      </c>
      <c r="AG80" s="4">
        <f t="shared" si="22"/>
        <v>0</v>
      </c>
    </row>
    <row r="81" spans="1:33" s="4" customFormat="1" ht="15">
      <c r="A81" s="4">
        <f>+IF('2. Deuda'!$D$13=Tablas!$B$6,Tablas!Y81,IF('2. Deuda'!$D$13=Tablas!$B$7,Tablas!Z81,IF('2. Deuda'!$D$13=Tablas!$B$8,Tablas!AA81,Tablas!AB81)))</f>
        <v>6</v>
      </c>
      <c r="B81" s="4" t="str">
        <f>+'2. Deuda'!B108</f>
        <v>NA</v>
      </c>
      <c r="C81" s="4">
        <f>+'2. Deuda'!C108</f>
        <v>-3.965396899729967E-10</v>
      </c>
      <c r="D81" s="4">
        <f>+'2. Deuda'!D108</f>
        <v>0</v>
      </c>
      <c r="E81" s="4">
        <f>+'2. Deuda'!E108</f>
        <v>0</v>
      </c>
      <c r="F81" s="4">
        <f>+'2. Deuda'!F108</f>
        <v>0</v>
      </c>
      <c r="G81" s="4">
        <f>+'2. Deuda'!G108</f>
        <v>0</v>
      </c>
      <c r="H81" s="4">
        <f>+'2. Deuda'!H108</f>
        <v>0</v>
      </c>
      <c r="I81" s="4">
        <f>+'2. Deuda'!I108</f>
        <v>0</v>
      </c>
      <c r="J81" s="4">
        <f>+'2. Deuda'!J108</f>
        <v>-3.965396899729967E-10</v>
      </c>
      <c r="K81" s="4">
        <f>+'2. Deuda'!K108</f>
        <v>0</v>
      </c>
      <c r="L81" s="4">
        <f>+'2. Deuda'!P108</f>
        <v>0</v>
      </c>
      <c r="M81" s="4">
        <f>+'2. Deuda'!Q108</f>
        <v>0</v>
      </c>
      <c r="Y81" s="4">
        <f t="shared" si="14"/>
        <v>6</v>
      </c>
      <c r="Z81" s="4">
        <f t="shared" si="13"/>
        <v>17</v>
      </c>
      <c r="AD81" s="4">
        <f t="shared" si="19"/>
        <v>0</v>
      </c>
      <c r="AE81" s="4">
        <f t="shared" si="20"/>
        <v>0</v>
      </c>
      <c r="AF81" s="4">
        <f t="shared" si="21"/>
        <v>0</v>
      </c>
      <c r="AG81" s="4">
        <f t="shared" si="22"/>
        <v>0</v>
      </c>
    </row>
    <row r="82" spans="1:33" s="4" customFormat="1" ht="15">
      <c r="A82" s="4">
        <f>+IF('2. Deuda'!$D$13=Tablas!$B$6,Tablas!Y82,IF('2. Deuda'!$D$13=Tablas!$B$7,Tablas!Z82,IF('2. Deuda'!$D$13=Tablas!$B$8,Tablas!AA82,Tablas!AB82)))</f>
        <v>6</v>
      </c>
      <c r="B82" s="4" t="str">
        <f>+'2. Deuda'!B109</f>
        <v>NA</v>
      </c>
      <c r="C82" s="4">
        <f>+'2. Deuda'!C109</f>
        <v>-3.965396899729967E-10</v>
      </c>
      <c r="D82" s="4">
        <f>+'2. Deuda'!D109</f>
        <v>0</v>
      </c>
      <c r="E82" s="4">
        <f>+'2. Deuda'!E109</f>
        <v>0</v>
      </c>
      <c r="F82" s="4">
        <f>+'2. Deuda'!F109</f>
        <v>0</v>
      </c>
      <c r="G82" s="4">
        <f>+'2. Deuda'!G109</f>
        <v>0</v>
      </c>
      <c r="H82" s="4">
        <f>+'2. Deuda'!H109</f>
        <v>0</v>
      </c>
      <c r="I82" s="4">
        <f>+'2. Deuda'!I109</f>
        <v>0</v>
      </c>
      <c r="J82" s="4">
        <f>+'2. Deuda'!J109</f>
        <v>-3.965396899729967E-10</v>
      </c>
      <c r="K82" s="4">
        <f>+'2. Deuda'!K109</f>
        <v>0</v>
      </c>
      <c r="L82" s="4">
        <f>+'2. Deuda'!P109</f>
        <v>0</v>
      </c>
      <c r="M82" s="4">
        <f>+'2. Deuda'!Q109</f>
        <v>0</v>
      </c>
      <c r="Y82" s="4">
        <f t="shared" si="14"/>
        <v>6</v>
      </c>
      <c r="Z82" s="4">
        <f t="shared" si="13"/>
        <v>18</v>
      </c>
      <c r="AD82" s="4">
        <f t="shared" si="19"/>
        <v>0</v>
      </c>
      <c r="AE82" s="4">
        <f t="shared" si="20"/>
        <v>1</v>
      </c>
      <c r="AF82" s="4">
        <f t="shared" si="21"/>
        <v>0</v>
      </c>
      <c r="AG82" s="4">
        <f t="shared" si="22"/>
        <v>0</v>
      </c>
    </row>
    <row r="83" spans="1:33" s="4" customFormat="1" ht="15">
      <c r="A83" s="4">
        <f>+IF('2. Deuda'!$D$13=Tablas!$B$6,Tablas!Y83,IF('2. Deuda'!$D$13=Tablas!$B$7,Tablas!Z83,IF('2. Deuda'!$D$13=Tablas!$B$8,Tablas!AA83,Tablas!AB83)))</f>
        <v>6</v>
      </c>
      <c r="B83" s="4" t="str">
        <f>+'2. Deuda'!B110</f>
        <v>NA</v>
      </c>
      <c r="C83" s="4">
        <f>+'2. Deuda'!C110</f>
        <v>-3.965396899729967E-10</v>
      </c>
      <c r="D83" s="4">
        <f>+'2. Deuda'!D110</f>
        <v>0</v>
      </c>
      <c r="E83" s="4">
        <f>+'2. Deuda'!E110</f>
        <v>0</v>
      </c>
      <c r="F83" s="4">
        <f>+'2. Deuda'!F110</f>
        <v>0</v>
      </c>
      <c r="G83" s="4">
        <f>+'2. Deuda'!G110</f>
        <v>0</v>
      </c>
      <c r="H83" s="4">
        <f>+'2. Deuda'!H110</f>
        <v>0</v>
      </c>
      <c r="I83" s="4">
        <f>+'2. Deuda'!I110</f>
        <v>0</v>
      </c>
      <c r="J83" s="4">
        <f>+'2. Deuda'!J110</f>
        <v>-3.965396899729967E-10</v>
      </c>
      <c r="K83" s="4">
        <f>+'2. Deuda'!K110</f>
        <v>0</v>
      </c>
      <c r="L83" s="4">
        <f>+'2. Deuda'!P110</f>
        <v>0</v>
      </c>
      <c r="M83" s="4">
        <f>+'2. Deuda'!Q110</f>
        <v>0</v>
      </c>
      <c r="Y83" s="4">
        <f t="shared" si="14"/>
        <v>6</v>
      </c>
      <c r="Z83" s="4">
        <f aca="true" t="shared" si="23" ref="Z83">+Z79+1</f>
        <v>18</v>
      </c>
      <c r="AD83" s="4">
        <f t="shared" si="19"/>
        <v>0</v>
      </c>
      <c r="AE83" s="4">
        <f t="shared" si="20"/>
        <v>0</v>
      </c>
      <c r="AF83" s="4">
        <f t="shared" si="21"/>
        <v>0</v>
      </c>
      <c r="AG83" s="4">
        <f t="shared" si="22"/>
        <v>0</v>
      </c>
    </row>
    <row r="84" spans="1:33" s="4" customFormat="1" ht="15">
      <c r="A84" s="4">
        <f>+IF('2. Deuda'!$D$13=Tablas!$B$6,Tablas!Y84,IF('2. Deuda'!$D$13=Tablas!$B$7,Tablas!Z84,IF('2. Deuda'!$D$13=Tablas!$B$8,Tablas!AA84,Tablas!AB84)))</f>
        <v>6</v>
      </c>
      <c r="B84" s="4" t="str">
        <f>+'2. Deuda'!B111</f>
        <v>NA</v>
      </c>
      <c r="C84" s="4">
        <f>+'2. Deuda'!C111</f>
        <v>-3.965396899729967E-10</v>
      </c>
      <c r="D84" s="4">
        <f>+'2. Deuda'!D111</f>
        <v>0</v>
      </c>
      <c r="E84" s="4">
        <f>+'2. Deuda'!E111</f>
        <v>0</v>
      </c>
      <c r="F84" s="4">
        <f>+'2. Deuda'!F111</f>
        <v>0</v>
      </c>
      <c r="G84" s="4">
        <f>+'2. Deuda'!G111</f>
        <v>0</v>
      </c>
      <c r="H84" s="4">
        <f>+'2. Deuda'!H111</f>
        <v>0</v>
      </c>
      <c r="I84" s="4">
        <f>+'2. Deuda'!I111</f>
        <v>0</v>
      </c>
      <c r="J84" s="4">
        <f>+'2. Deuda'!J111</f>
        <v>-3.965396899729967E-10</v>
      </c>
      <c r="K84" s="4">
        <f>+'2. Deuda'!K111</f>
        <v>0</v>
      </c>
      <c r="L84" s="4">
        <f>+'2. Deuda'!P111</f>
        <v>0</v>
      </c>
      <c r="M84" s="4">
        <f>+'2. Deuda'!Q111</f>
        <v>0</v>
      </c>
      <c r="Y84" s="4">
        <f t="shared" si="14"/>
        <v>6</v>
      </c>
      <c r="Z84" s="4">
        <f>+Z80+1</f>
        <v>18</v>
      </c>
      <c r="AD84" s="4">
        <f t="shared" si="19"/>
        <v>0</v>
      </c>
      <c r="AE84" s="4">
        <f t="shared" si="20"/>
        <v>0</v>
      </c>
      <c r="AF84" s="4">
        <f t="shared" si="21"/>
        <v>0</v>
      </c>
      <c r="AG84" s="4">
        <f t="shared" si="22"/>
        <v>0</v>
      </c>
    </row>
    <row r="85" spans="1:33" s="4" customFormat="1" ht="15">
      <c r="A85" s="4">
        <f>+IF('2. Deuda'!$D$13=Tablas!$B$6,Tablas!Y85,IF('2. Deuda'!$D$13=Tablas!$B$7,Tablas!Z85,IF('2. Deuda'!$D$13=Tablas!$B$8,Tablas!AA85,Tablas!AB85)))</f>
        <v>6</v>
      </c>
      <c r="B85" s="4" t="str">
        <f>+'2. Deuda'!B112</f>
        <v>NA</v>
      </c>
      <c r="C85" s="4">
        <f>+'2. Deuda'!C112</f>
        <v>-3.965396899729967E-10</v>
      </c>
      <c r="D85" s="4">
        <f>+'2. Deuda'!D112</f>
        <v>0</v>
      </c>
      <c r="E85" s="4">
        <f>+'2. Deuda'!E112</f>
        <v>0</v>
      </c>
      <c r="F85" s="4">
        <f>+'2. Deuda'!F112</f>
        <v>0</v>
      </c>
      <c r="G85" s="4">
        <f>+'2. Deuda'!G112</f>
        <v>0</v>
      </c>
      <c r="H85" s="4">
        <f>+'2. Deuda'!H112</f>
        <v>0</v>
      </c>
      <c r="I85" s="4">
        <f>+'2. Deuda'!I112</f>
        <v>0</v>
      </c>
      <c r="J85" s="4">
        <f>+'2. Deuda'!J112</f>
        <v>-3.965396899729967E-10</v>
      </c>
      <c r="K85" s="4">
        <f>+'2. Deuda'!K112</f>
        <v>0</v>
      </c>
      <c r="L85" s="4">
        <f>+'2. Deuda'!P112</f>
        <v>0</v>
      </c>
      <c r="M85" s="4">
        <f>+'2. Deuda'!Q112</f>
        <v>0</v>
      </c>
      <c r="Y85" s="4">
        <f t="shared" si="14"/>
        <v>6</v>
      </c>
      <c r="Z85" s="4">
        <f aca="true" t="shared" si="24" ref="Z85:Z93">+Z81+1</f>
        <v>18</v>
      </c>
      <c r="AD85" s="4">
        <f t="shared" si="19"/>
        <v>0</v>
      </c>
      <c r="AE85" s="4">
        <f t="shared" si="20"/>
        <v>0</v>
      </c>
      <c r="AF85" s="4">
        <f t="shared" si="21"/>
        <v>0</v>
      </c>
      <c r="AG85" s="4">
        <f t="shared" si="22"/>
        <v>0</v>
      </c>
    </row>
    <row r="86" spans="1:33" s="4" customFormat="1" ht="15">
      <c r="A86" s="4">
        <f>+IF('2. Deuda'!$D$13=Tablas!$B$6,Tablas!Y86,IF('2. Deuda'!$D$13=Tablas!$B$7,Tablas!Z86,IF('2. Deuda'!$D$13=Tablas!$B$8,Tablas!AA86,Tablas!AB86)))</f>
        <v>7</v>
      </c>
      <c r="B86" s="4" t="str">
        <f>+'2. Deuda'!B113</f>
        <v>NA</v>
      </c>
      <c r="C86" s="4">
        <f>+'2. Deuda'!C113</f>
        <v>-3.965396899729967E-10</v>
      </c>
      <c r="D86" s="4">
        <f>+'2. Deuda'!D113</f>
        <v>0</v>
      </c>
      <c r="E86" s="4">
        <f>+'2. Deuda'!E113</f>
        <v>0</v>
      </c>
      <c r="F86" s="4">
        <f>+'2. Deuda'!F113</f>
        <v>0</v>
      </c>
      <c r="G86" s="4">
        <f>+'2. Deuda'!G113</f>
        <v>0</v>
      </c>
      <c r="H86" s="4">
        <f>+'2. Deuda'!H113</f>
        <v>0</v>
      </c>
      <c r="I86" s="4">
        <f>+'2. Deuda'!I113</f>
        <v>0</v>
      </c>
      <c r="J86" s="4">
        <f>+'2. Deuda'!J113</f>
        <v>-3.965396899729967E-10</v>
      </c>
      <c r="K86" s="4">
        <f>+'2. Deuda'!K113</f>
        <v>0</v>
      </c>
      <c r="L86" s="4">
        <f>+'2. Deuda'!P113</f>
        <v>0</v>
      </c>
      <c r="M86" s="4">
        <f>+'2. Deuda'!Q113</f>
        <v>0</v>
      </c>
      <c r="Y86" s="4">
        <f t="shared" si="14"/>
        <v>7</v>
      </c>
      <c r="Z86" s="4">
        <f t="shared" si="24"/>
        <v>19</v>
      </c>
      <c r="AD86" s="4">
        <f t="shared" si="19"/>
        <v>1</v>
      </c>
      <c r="AE86" s="4">
        <f t="shared" si="20"/>
        <v>1</v>
      </c>
      <c r="AF86" s="4">
        <f t="shared" si="21"/>
        <v>0</v>
      </c>
      <c r="AG86" s="4">
        <f t="shared" si="22"/>
        <v>0</v>
      </c>
    </row>
    <row r="87" spans="1:33" s="4" customFormat="1" ht="15">
      <c r="A87" s="4">
        <f>+IF('2. Deuda'!$D$13=Tablas!$B$6,Tablas!Y87,IF('2. Deuda'!$D$13=Tablas!$B$7,Tablas!Z87,IF('2. Deuda'!$D$13=Tablas!$B$8,Tablas!AA87,Tablas!AB87)))</f>
        <v>7</v>
      </c>
      <c r="B87" s="4" t="str">
        <f>+'2. Deuda'!B114</f>
        <v>NA</v>
      </c>
      <c r="C87" s="4">
        <f>+'2. Deuda'!C114</f>
        <v>-3.965396899729967E-10</v>
      </c>
      <c r="D87" s="4">
        <f>+'2. Deuda'!D114</f>
        <v>0</v>
      </c>
      <c r="E87" s="4">
        <f>+'2. Deuda'!E114</f>
        <v>0</v>
      </c>
      <c r="F87" s="4">
        <f>+'2. Deuda'!F114</f>
        <v>0</v>
      </c>
      <c r="G87" s="4">
        <f>+'2. Deuda'!G114</f>
        <v>0</v>
      </c>
      <c r="H87" s="4">
        <f>+'2. Deuda'!H114</f>
        <v>0</v>
      </c>
      <c r="I87" s="4">
        <f>+'2. Deuda'!I114</f>
        <v>0</v>
      </c>
      <c r="J87" s="4">
        <f>+'2. Deuda'!J114</f>
        <v>-3.965396899729967E-10</v>
      </c>
      <c r="K87" s="4">
        <f>+'2. Deuda'!K114</f>
        <v>0</v>
      </c>
      <c r="L87" s="4">
        <f>+'2. Deuda'!P114</f>
        <v>0</v>
      </c>
      <c r="M87" s="4">
        <f>+'2. Deuda'!Q114</f>
        <v>0</v>
      </c>
      <c r="Y87" s="4">
        <f t="shared" si="14"/>
        <v>7</v>
      </c>
      <c r="Z87" s="4">
        <f t="shared" si="24"/>
        <v>19</v>
      </c>
      <c r="AD87" s="4">
        <f t="shared" si="19"/>
        <v>0</v>
      </c>
      <c r="AE87" s="4">
        <f t="shared" si="20"/>
        <v>0</v>
      </c>
      <c r="AF87" s="4">
        <f t="shared" si="21"/>
        <v>0</v>
      </c>
      <c r="AG87" s="4">
        <f t="shared" si="22"/>
        <v>0</v>
      </c>
    </row>
    <row r="88" spans="1:33" s="4" customFormat="1" ht="15">
      <c r="A88" s="4">
        <f>+IF('2. Deuda'!$D$13=Tablas!$B$6,Tablas!Y88,IF('2. Deuda'!$D$13=Tablas!$B$7,Tablas!Z88,IF('2. Deuda'!$D$13=Tablas!$B$8,Tablas!AA88,Tablas!AB88)))</f>
        <v>7</v>
      </c>
      <c r="B88" s="4" t="str">
        <f>+'2. Deuda'!B115</f>
        <v>NA</v>
      </c>
      <c r="C88" s="4">
        <f>+'2. Deuda'!C115</f>
        <v>-3.965396899729967E-10</v>
      </c>
      <c r="D88" s="4">
        <f>+'2. Deuda'!D115</f>
        <v>0</v>
      </c>
      <c r="E88" s="4">
        <f>+'2. Deuda'!E115</f>
        <v>0</v>
      </c>
      <c r="F88" s="4">
        <f>+'2. Deuda'!F115</f>
        <v>0</v>
      </c>
      <c r="G88" s="4">
        <f>+'2. Deuda'!G115</f>
        <v>0</v>
      </c>
      <c r="H88" s="4">
        <f>+'2. Deuda'!H115</f>
        <v>0</v>
      </c>
      <c r="I88" s="4">
        <f>+'2. Deuda'!I115</f>
        <v>0</v>
      </c>
      <c r="J88" s="4">
        <f>+'2. Deuda'!J115</f>
        <v>-3.965396899729967E-10</v>
      </c>
      <c r="K88" s="4">
        <f>+'2. Deuda'!K115</f>
        <v>0</v>
      </c>
      <c r="L88" s="4">
        <f>+'2. Deuda'!P115</f>
        <v>0</v>
      </c>
      <c r="M88" s="4">
        <f>+'2. Deuda'!Q115</f>
        <v>0</v>
      </c>
      <c r="Y88" s="4">
        <f t="shared" si="14"/>
        <v>7</v>
      </c>
      <c r="Z88" s="4">
        <f t="shared" si="24"/>
        <v>19</v>
      </c>
      <c r="AD88" s="4">
        <f t="shared" si="19"/>
        <v>0</v>
      </c>
      <c r="AE88" s="4">
        <f t="shared" si="20"/>
        <v>0</v>
      </c>
      <c r="AF88" s="4">
        <f t="shared" si="21"/>
        <v>0</v>
      </c>
      <c r="AG88" s="4">
        <f t="shared" si="22"/>
        <v>0</v>
      </c>
    </row>
    <row r="89" spans="1:33" s="4" customFormat="1" ht="15">
      <c r="A89" s="4">
        <f>+IF('2. Deuda'!$D$13=Tablas!$B$6,Tablas!Y89,IF('2. Deuda'!$D$13=Tablas!$B$7,Tablas!Z89,IF('2. Deuda'!$D$13=Tablas!$B$8,Tablas!AA89,Tablas!AB89)))</f>
        <v>7</v>
      </c>
      <c r="B89" s="4" t="str">
        <f>+'2. Deuda'!B116</f>
        <v>NA</v>
      </c>
      <c r="C89" s="4">
        <f>+'2. Deuda'!C116</f>
        <v>-3.965396899729967E-10</v>
      </c>
      <c r="D89" s="4">
        <f>+'2. Deuda'!D116</f>
        <v>0</v>
      </c>
      <c r="E89" s="4">
        <f>+'2. Deuda'!E116</f>
        <v>0</v>
      </c>
      <c r="F89" s="4">
        <f>+'2. Deuda'!F116</f>
        <v>0</v>
      </c>
      <c r="G89" s="4">
        <f>+'2. Deuda'!G116</f>
        <v>0</v>
      </c>
      <c r="H89" s="4">
        <f>+'2. Deuda'!H116</f>
        <v>0</v>
      </c>
      <c r="I89" s="4">
        <f>+'2. Deuda'!I116</f>
        <v>0</v>
      </c>
      <c r="J89" s="4">
        <f>+'2. Deuda'!J116</f>
        <v>-3.965396899729967E-10</v>
      </c>
      <c r="K89" s="4">
        <f>+'2. Deuda'!K116</f>
        <v>0</v>
      </c>
      <c r="L89" s="4">
        <f>+'2. Deuda'!P116</f>
        <v>0</v>
      </c>
      <c r="M89" s="4">
        <f>+'2. Deuda'!Q116</f>
        <v>0</v>
      </c>
      <c r="Y89" s="4">
        <f t="shared" si="14"/>
        <v>7</v>
      </c>
      <c r="Z89" s="4">
        <f t="shared" si="24"/>
        <v>19</v>
      </c>
      <c r="AD89" s="4">
        <f t="shared" si="19"/>
        <v>0</v>
      </c>
      <c r="AE89" s="4">
        <f t="shared" si="20"/>
        <v>0</v>
      </c>
      <c r="AF89" s="4">
        <f t="shared" si="21"/>
        <v>0</v>
      </c>
      <c r="AG89" s="4">
        <f t="shared" si="22"/>
        <v>0</v>
      </c>
    </row>
    <row r="90" spans="1:33" s="4" customFormat="1" ht="15">
      <c r="A90" s="4">
        <f>+IF('2. Deuda'!$D$13=Tablas!$B$6,Tablas!Y90,IF('2. Deuda'!$D$13=Tablas!$B$7,Tablas!Z90,IF('2. Deuda'!$D$13=Tablas!$B$8,Tablas!AA90,Tablas!AB90)))</f>
        <v>7</v>
      </c>
      <c r="B90" s="4" t="str">
        <f>+'2. Deuda'!B117</f>
        <v>NA</v>
      </c>
      <c r="C90" s="4">
        <f>+'2. Deuda'!C117</f>
        <v>-3.965396899729967E-10</v>
      </c>
      <c r="D90" s="4">
        <f>+'2. Deuda'!D117</f>
        <v>0</v>
      </c>
      <c r="E90" s="4">
        <f>+'2. Deuda'!E117</f>
        <v>0</v>
      </c>
      <c r="F90" s="4">
        <f>+'2. Deuda'!F117</f>
        <v>0</v>
      </c>
      <c r="G90" s="4">
        <f>+'2. Deuda'!G117</f>
        <v>0</v>
      </c>
      <c r="H90" s="4">
        <f>+'2. Deuda'!H117</f>
        <v>0</v>
      </c>
      <c r="I90" s="4">
        <f>+'2. Deuda'!I117</f>
        <v>0</v>
      </c>
      <c r="J90" s="4">
        <f>+'2. Deuda'!J117</f>
        <v>-3.965396899729967E-10</v>
      </c>
      <c r="K90" s="4">
        <f>+'2. Deuda'!K117</f>
        <v>0</v>
      </c>
      <c r="L90" s="4">
        <f>+'2. Deuda'!P117</f>
        <v>0</v>
      </c>
      <c r="M90" s="4">
        <f>+'2. Deuda'!Q117</f>
        <v>0</v>
      </c>
      <c r="Y90" s="4">
        <f t="shared" si="14"/>
        <v>7</v>
      </c>
      <c r="Z90" s="4">
        <f t="shared" si="24"/>
        <v>20</v>
      </c>
      <c r="AD90" s="4">
        <f t="shared" si="19"/>
        <v>0</v>
      </c>
      <c r="AE90" s="4">
        <f t="shared" si="20"/>
        <v>1</v>
      </c>
      <c r="AF90" s="4">
        <f t="shared" si="21"/>
        <v>0</v>
      </c>
      <c r="AG90" s="4">
        <f t="shared" si="22"/>
        <v>0</v>
      </c>
    </row>
    <row r="91" spans="1:33" s="4" customFormat="1" ht="15">
      <c r="A91" s="4">
        <f>+IF('2. Deuda'!$D$13=Tablas!$B$6,Tablas!Y91,IF('2. Deuda'!$D$13=Tablas!$B$7,Tablas!Z91,IF('2. Deuda'!$D$13=Tablas!$B$8,Tablas!AA91,Tablas!AB91)))</f>
        <v>7</v>
      </c>
      <c r="B91" s="4" t="str">
        <f>+'2. Deuda'!B118</f>
        <v>NA</v>
      </c>
      <c r="C91" s="4">
        <f>+'2. Deuda'!C118</f>
        <v>-3.965396899729967E-10</v>
      </c>
      <c r="D91" s="4">
        <f>+'2. Deuda'!D118</f>
        <v>0</v>
      </c>
      <c r="E91" s="4">
        <f>+'2. Deuda'!E118</f>
        <v>0</v>
      </c>
      <c r="F91" s="4">
        <f>+'2. Deuda'!F118</f>
        <v>0</v>
      </c>
      <c r="G91" s="4">
        <f>+'2. Deuda'!G118</f>
        <v>0</v>
      </c>
      <c r="H91" s="4">
        <f>+'2. Deuda'!H118</f>
        <v>0</v>
      </c>
      <c r="I91" s="4">
        <f>+'2. Deuda'!I118</f>
        <v>0</v>
      </c>
      <c r="J91" s="4">
        <f>+'2. Deuda'!J118</f>
        <v>-3.965396899729967E-10</v>
      </c>
      <c r="K91" s="4">
        <f>+'2. Deuda'!K118</f>
        <v>0</v>
      </c>
      <c r="L91" s="4">
        <f>+'2. Deuda'!P118</f>
        <v>0</v>
      </c>
      <c r="M91" s="4">
        <f>+'2. Deuda'!Q118</f>
        <v>0</v>
      </c>
      <c r="Y91" s="4">
        <f aca="true" t="shared" si="25" ref="Y91:Y154">+Y79+1</f>
        <v>7</v>
      </c>
      <c r="Z91" s="4">
        <f t="shared" si="24"/>
        <v>20</v>
      </c>
      <c r="AD91" s="4">
        <f t="shared" si="19"/>
        <v>0</v>
      </c>
      <c r="AE91" s="4">
        <f t="shared" si="20"/>
        <v>0</v>
      </c>
      <c r="AF91" s="4">
        <f t="shared" si="21"/>
        <v>0</v>
      </c>
      <c r="AG91" s="4">
        <f t="shared" si="22"/>
        <v>0</v>
      </c>
    </row>
    <row r="92" spans="1:33" s="4" customFormat="1" ht="15">
      <c r="A92" s="4">
        <f>+IF('2. Deuda'!$D$13=Tablas!$B$6,Tablas!Y92,IF('2. Deuda'!$D$13=Tablas!$B$7,Tablas!Z92,IF('2. Deuda'!$D$13=Tablas!$B$8,Tablas!AA92,Tablas!AB92)))</f>
        <v>7</v>
      </c>
      <c r="B92" s="4" t="str">
        <f>+'2. Deuda'!B119</f>
        <v>NA</v>
      </c>
      <c r="C92" s="4">
        <f>+'2. Deuda'!C119</f>
        <v>-3.965396899729967E-10</v>
      </c>
      <c r="D92" s="4">
        <f>+'2. Deuda'!D119</f>
        <v>0</v>
      </c>
      <c r="E92" s="4">
        <f>+'2. Deuda'!E119</f>
        <v>0</v>
      </c>
      <c r="F92" s="4">
        <f>+'2. Deuda'!F119</f>
        <v>0</v>
      </c>
      <c r="G92" s="4">
        <f>+'2. Deuda'!G119</f>
        <v>0</v>
      </c>
      <c r="H92" s="4">
        <f>+'2. Deuda'!H119</f>
        <v>0</v>
      </c>
      <c r="I92" s="4">
        <f>+'2. Deuda'!I119</f>
        <v>0</v>
      </c>
      <c r="J92" s="4">
        <f>+'2. Deuda'!J119</f>
        <v>-3.965396899729967E-10</v>
      </c>
      <c r="K92" s="4">
        <f>+'2. Deuda'!K119</f>
        <v>0</v>
      </c>
      <c r="L92" s="4">
        <f>+'2. Deuda'!P119</f>
        <v>0</v>
      </c>
      <c r="M92" s="4">
        <f>+'2. Deuda'!Q119</f>
        <v>0</v>
      </c>
      <c r="Y92" s="4">
        <f t="shared" si="25"/>
        <v>7</v>
      </c>
      <c r="Z92" s="4">
        <f t="shared" si="24"/>
        <v>20</v>
      </c>
      <c r="AD92" s="4">
        <f t="shared" si="19"/>
        <v>0</v>
      </c>
      <c r="AE92" s="4">
        <f t="shared" si="20"/>
        <v>0</v>
      </c>
      <c r="AF92" s="4">
        <f t="shared" si="21"/>
        <v>0</v>
      </c>
      <c r="AG92" s="4">
        <f t="shared" si="22"/>
        <v>0</v>
      </c>
    </row>
    <row r="93" spans="1:33" s="4" customFormat="1" ht="15">
      <c r="A93" s="4">
        <f>+IF('2. Deuda'!$D$13=Tablas!$B$6,Tablas!Y93,IF('2. Deuda'!$D$13=Tablas!$B$7,Tablas!Z93,IF('2. Deuda'!$D$13=Tablas!$B$8,Tablas!AA93,Tablas!AB93)))</f>
        <v>7</v>
      </c>
      <c r="B93" s="4" t="str">
        <f>+'2. Deuda'!B120</f>
        <v>NA</v>
      </c>
      <c r="C93" s="4">
        <f>+'2. Deuda'!C120</f>
        <v>-3.965396899729967E-10</v>
      </c>
      <c r="D93" s="4">
        <f>+'2. Deuda'!D120</f>
        <v>0</v>
      </c>
      <c r="E93" s="4">
        <f>+'2. Deuda'!E120</f>
        <v>0</v>
      </c>
      <c r="F93" s="4">
        <f>+'2. Deuda'!F120</f>
        <v>0</v>
      </c>
      <c r="G93" s="4">
        <f>+'2. Deuda'!G120</f>
        <v>0</v>
      </c>
      <c r="H93" s="4">
        <f>+'2. Deuda'!H120</f>
        <v>0</v>
      </c>
      <c r="I93" s="4">
        <f>+'2. Deuda'!I120</f>
        <v>0</v>
      </c>
      <c r="J93" s="4">
        <f>+'2. Deuda'!J120</f>
        <v>-3.965396899729967E-10</v>
      </c>
      <c r="K93" s="4">
        <f>+'2. Deuda'!K120</f>
        <v>0</v>
      </c>
      <c r="L93" s="4">
        <f>+'2. Deuda'!P120</f>
        <v>0</v>
      </c>
      <c r="M93" s="4">
        <f>+'2. Deuda'!Q120</f>
        <v>0</v>
      </c>
      <c r="Y93" s="4">
        <f t="shared" si="25"/>
        <v>7</v>
      </c>
      <c r="Z93" s="4">
        <f t="shared" si="24"/>
        <v>20</v>
      </c>
      <c r="AD93" s="4">
        <f t="shared" si="19"/>
        <v>0</v>
      </c>
      <c r="AE93" s="4">
        <f t="shared" si="20"/>
        <v>0</v>
      </c>
      <c r="AF93" s="4">
        <f t="shared" si="21"/>
        <v>0</v>
      </c>
      <c r="AG93" s="4">
        <f t="shared" si="22"/>
        <v>0</v>
      </c>
    </row>
    <row r="94" spans="1:33" s="4" customFormat="1" ht="15">
      <c r="A94" s="4">
        <f>+IF('2. Deuda'!$D$13=Tablas!$B$6,Tablas!Y94,IF('2. Deuda'!$D$13=Tablas!$B$7,Tablas!Z94,IF('2. Deuda'!$D$13=Tablas!$B$8,Tablas!AA94,Tablas!AB94)))</f>
        <v>7</v>
      </c>
      <c r="B94" s="4" t="str">
        <f>+'2. Deuda'!B121</f>
        <v>NA</v>
      </c>
      <c r="C94" s="4">
        <f>+'2. Deuda'!C121</f>
        <v>-3.965396899729967E-10</v>
      </c>
      <c r="D94" s="4">
        <f>+'2. Deuda'!D121</f>
        <v>0</v>
      </c>
      <c r="E94" s="4">
        <f>+'2. Deuda'!E121</f>
        <v>0</v>
      </c>
      <c r="F94" s="4">
        <f>+'2. Deuda'!F121</f>
        <v>0</v>
      </c>
      <c r="G94" s="4">
        <f>+'2. Deuda'!G121</f>
        <v>0</v>
      </c>
      <c r="H94" s="4">
        <f>+'2. Deuda'!H121</f>
        <v>0</v>
      </c>
      <c r="I94" s="4">
        <f>+'2. Deuda'!I121</f>
        <v>0</v>
      </c>
      <c r="J94" s="4">
        <f>+'2. Deuda'!J121</f>
        <v>-3.965396899729967E-10</v>
      </c>
      <c r="K94" s="4">
        <f>+'2. Deuda'!K121</f>
        <v>0</v>
      </c>
      <c r="L94" s="4">
        <f>+'2. Deuda'!P121</f>
        <v>0</v>
      </c>
      <c r="M94" s="4">
        <f>+'2. Deuda'!Q121</f>
        <v>0</v>
      </c>
      <c r="Y94" s="4">
        <f t="shared" si="25"/>
        <v>7</v>
      </c>
      <c r="AD94" s="4">
        <f t="shared" si="19"/>
        <v>0</v>
      </c>
      <c r="AE94" s="4">
        <f t="shared" si="20"/>
        <v>0</v>
      </c>
      <c r="AF94" s="4">
        <f t="shared" si="21"/>
        <v>0</v>
      </c>
      <c r="AG94" s="4">
        <f t="shared" si="22"/>
        <v>0</v>
      </c>
    </row>
    <row r="95" spans="1:33" s="4" customFormat="1" ht="15">
      <c r="A95" s="4">
        <f>+IF('2. Deuda'!$D$13=Tablas!$B$6,Tablas!Y95,IF('2. Deuda'!$D$13=Tablas!$B$7,Tablas!Z95,IF('2. Deuda'!$D$13=Tablas!$B$8,Tablas!AA95,Tablas!AB95)))</f>
        <v>7</v>
      </c>
      <c r="B95" s="4" t="str">
        <f>+'2. Deuda'!B122</f>
        <v>NA</v>
      </c>
      <c r="C95" s="4">
        <f>+'2. Deuda'!C122</f>
        <v>-3.965396899729967E-10</v>
      </c>
      <c r="D95" s="4">
        <f>+'2. Deuda'!D122</f>
        <v>0</v>
      </c>
      <c r="E95" s="4">
        <f>+'2. Deuda'!E122</f>
        <v>0</v>
      </c>
      <c r="F95" s="4">
        <f>+'2. Deuda'!F122</f>
        <v>0</v>
      </c>
      <c r="G95" s="4">
        <f>+'2. Deuda'!G122</f>
        <v>0</v>
      </c>
      <c r="H95" s="4">
        <f>+'2. Deuda'!H122</f>
        <v>0</v>
      </c>
      <c r="I95" s="4">
        <f>+'2. Deuda'!I122</f>
        <v>0</v>
      </c>
      <c r="J95" s="4">
        <f>+'2. Deuda'!J122</f>
        <v>-3.965396899729967E-10</v>
      </c>
      <c r="K95" s="4">
        <f>+'2. Deuda'!K122</f>
        <v>0</v>
      </c>
      <c r="L95" s="4">
        <f>+'2. Deuda'!P122</f>
        <v>0</v>
      </c>
      <c r="M95" s="4">
        <f>+'2. Deuda'!Q122</f>
        <v>0</v>
      </c>
      <c r="Y95" s="4">
        <f t="shared" si="25"/>
        <v>7</v>
      </c>
      <c r="AD95" s="4">
        <f t="shared" si="19"/>
        <v>0</v>
      </c>
      <c r="AE95" s="4">
        <f t="shared" si="20"/>
        <v>0</v>
      </c>
      <c r="AF95" s="4">
        <f t="shared" si="21"/>
        <v>0</v>
      </c>
      <c r="AG95" s="4">
        <f t="shared" si="22"/>
        <v>0</v>
      </c>
    </row>
    <row r="96" spans="1:33" s="4" customFormat="1" ht="15">
      <c r="A96" s="4">
        <f>+IF('2. Deuda'!$D$13=Tablas!$B$6,Tablas!Y96,IF('2. Deuda'!$D$13=Tablas!$B$7,Tablas!Z96,IF('2. Deuda'!$D$13=Tablas!$B$8,Tablas!AA96,Tablas!AB96)))</f>
        <v>7</v>
      </c>
      <c r="B96" s="4" t="str">
        <f>+'2. Deuda'!B123</f>
        <v>NA</v>
      </c>
      <c r="C96" s="4">
        <f>+'2. Deuda'!C123</f>
        <v>-3.965396899729967E-10</v>
      </c>
      <c r="D96" s="4">
        <f>+'2. Deuda'!D123</f>
        <v>0</v>
      </c>
      <c r="E96" s="4">
        <f>+'2. Deuda'!E123</f>
        <v>0</v>
      </c>
      <c r="F96" s="4">
        <f>+'2. Deuda'!F123</f>
        <v>0</v>
      </c>
      <c r="G96" s="4">
        <f>+'2. Deuda'!G123</f>
        <v>0</v>
      </c>
      <c r="H96" s="4">
        <f>+'2. Deuda'!H123</f>
        <v>0</v>
      </c>
      <c r="I96" s="4">
        <f>+'2. Deuda'!I123</f>
        <v>0</v>
      </c>
      <c r="J96" s="4">
        <f>+'2. Deuda'!J123</f>
        <v>-3.965396899729967E-10</v>
      </c>
      <c r="K96" s="4">
        <f>+'2. Deuda'!K123</f>
        <v>0</v>
      </c>
      <c r="L96" s="4">
        <f>+'2. Deuda'!P123</f>
        <v>0</v>
      </c>
      <c r="M96" s="4">
        <f>+'2. Deuda'!Q123</f>
        <v>0</v>
      </c>
      <c r="Y96" s="4">
        <f t="shared" si="25"/>
        <v>7</v>
      </c>
      <c r="AD96" s="4">
        <f t="shared" si="19"/>
        <v>0</v>
      </c>
      <c r="AE96" s="4">
        <f t="shared" si="20"/>
        <v>0</v>
      </c>
      <c r="AF96" s="4">
        <f t="shared" si="21"/>
        <v>0</v>
      </c>
      <c r="AG96" s="4">
        <f t="shared" si="22"/>
        <v>0</v>
      </c>
    </row>
    <row r="97" spans="1:33" s="4" customFormat="1" ht="15">
      <c r="A97" s="4">
        <f>+IF('2. Deuda'!$D$13=Tablas!$B$6,Tablas!Y97,IF('2. Deuda'!$D$13=Tablas!$B$7,Tablas!Z97,IF('2. Deuda'!$D$13=Tablas!$B$8,Tablas!AA97,Tablas!AB97)))</f>
        <v>7</v>
      </c>
      <c r="B97" s="4" t="str">
        <f>+'2. Deuda'!B124</f>
        <v>NA</v>
      </c>
      <c r="C97" s="4">
        <f>+'2. Deuda'!C124</f>
        <v>-3.965396899729967E-10</v>
      </c>
      <c r="D97" s="4">
        <f>+'2. Deuda'!D124</f>
        <v>0</v>
      </c>
      <c r="E97" s="4">
        <f>+'2. Deuda'!E124</f>
        <v>0</v>
      </c>
      <c r="F97" s="4">
        <f>+'2. Deuda'!F124</f>
        <v>0</v>
      </c>
      <c r="G97" s="4">
        <f>+'2. Deuda'!G124</f>
        <v>0</v>
      </c>
      <c r="H97" s="4">
        <f>+'2. Deuda'!H124</f>
        <v>0</v>
      </c>
      <c r="I97" s="4">
        <f>+'2. Deuda'!I124</f>
        <v>0</v>
      </c>
      <c r="J97" s="4">
        <f>+'2. Deuda'!J124</f>
        <v>-3.965396899729967E-10</v>
      </c>
      <c r="K97" s="4">
        <f>+'2. Deuda'!K124</f>
        <v>0</v>
      </c>
      <c r="L97" s="4">
        <f>+'2. Deuda'!P124</f>
        <v>0</v>
      </c>
      <c r="M97" s="4">
        <f>+'2. Deuda'!Q124</f>
        <v>0</v>
      </c>
      <c r="Y97" s="4">
        <f t="shared" si="25"/>
        <v>7</v>
      </c>
      <c r="AD97" s="4">
        <f t="shared" si="19"/>
        <v>0</v>
      </c>
      <c r="AE97" s="4">
        <f t="shared" si="20"/>
        <v>0</v>
      </c>
      <c r="AF97" s="4">
        <f t="shared" si="21"/>
        <v>0</v>
      </c>
      <c r="AG97" s="4">
        <f t="shared" si="22"/>
        <v>0</v>
      </c>
    </row>
    <row r="98" spans="1:33" s="4" customFormat="1" ht="15">
      <c r="A98" s="4">
        <f>+IF('2. Deuda'!$D$13=Tablas!$B$6,Tablas!Y98,IF('2. Deuda'!$D$13=Tablas!$B$7,Tablas!Z98,IF('2. Deuda'!$D$13=Tablas!$B$8,Tablas!AA98,Tablas!AB98)))</f>
        <v>8</v>
      </c>
      <c r="B98" s="4" t="str">
        <f>+'2. Deuda'!B125</f>
        <v>NA</v>
      </c>
      <c r="C98" s="4">
        <f>+'2. Deuda'!C125</f>
        <v>-3.965396899729967E-10</v>
      </c>
      <c r="D98" s="4">
        <f>+'2. Deuda'!D125</f>
        <v>0</v>
      </c>
      <c r="E98" s="4">
        <f>+'2. Deuda'!E125</f>
        <v>0</v>
      </c>
      <c r="F98" s="4">
        <f>+'2. Deuda'!F125</f>
        <v>0</v>
      </c>
      <c r="G98" s="4">
        <f>+'2. Deuda'!G125</f>
        <v>0</v>
      </c>
      <c r="H98" s="4">
        <f>+'2. Deuda'!H125</f>
        <v>0</v>
      </c>
      <c r="I98" s="4">
        <f>+'2. Deuda'!I125</f>
        <v>0</v>
      </c>
      <c r="J98" s="4">
        <f>+'2. Deuda'!J125</f>
        <v>-3.965396899729967E-10</v>
      </c>
      <c r="K98" s="4">
        <f>+'2. Deuda'!K125</f>
        <v>0</v>
      </c>
      <c r="L98" s="4">
        <f>+'2. Deuda'!P125</f>
        <v>0</v>
      </c>
      <c r="M98" s="4">
        <f>+'2. Deuda'!Q125</f>
        <v>0</v>
      </c>
      <c r="Y98" s="4">
        <f t="shared" si="25"/>
        <v>8</v>
      </c>
      <c r="AD98" s="4">
        <f t="shared" si="19"/>
        <v>1</v>
      </c>
      <c r="AE98" s="4">
        <f t="shared" si="20"/>
        <v>0</v>
      </c>
      <c r="AF98" s="4">
        <f t="shared" si="21"/>
        <v>0</v>
      </c>
      <c r="AG98" s="4">
        <f t="shared" si="22"/>
        <v>0</v>
      </c>
    </row>
    <row r="99" spans="1:33" s="4" customFormat="1" ht="15">
      <c r="A99" s="4">
        <f>+IF('2. Deuda'!$D$13=Tablas!$B$6,Tablas!Y99,IF('2. Deuda'!$D$13=Tablas!$B$7,Tablas!Z99,IF('2. Deuda'!$D$13=Tablas!$B$8,Tablas!AA99,Tablas!AB99)))</f>
        <v>8</v>
      </c>
      <c r="B99" s="4" t="str">
        <f>+'2. Deuda'!B126</f>
        <v>NA</v>
      </c>
      <c r="C99" s="4">
        <f>+'2. Deuda'!C126</f>
        <v>-3.965396899729967E-10</v>
      </c>
      <c r="D99" s="4">
        <f>+'2. Deuda'!D126</f>
        <v>0</v>
      </c>
      <c r="E99" s="4">
        <f>+'2. Deuda'!E126</f>
        <v>0</v>
      </c>
      <c r="F99" s="4">
        <f>+'2. Deuda'!F126</f>
        <v>0</v>
      </c>
      <c r="G99" s="4">
        <f>+'2. Deuda'!G126</f>
        <v>0</v>
      </c>
      <c r="H99" s="4">
        <f>+'2. Deuda'!H126</f>
        <v>0</v>
      </c>
      <c r="I99" s="4">
        <f>+'2. Deuda'!I126</f>
        <v>0</v>
      </c>
      <c r="J99" s="4">
        <f>+'2. Deuda'!J126</f>
        <v>-3.965396899729967E-10</v>
      </c>
      <c r="K99" s="4">
        <f>+'2. Deuda'!K126</f>
        <v>0</v>
      </c>
      <c r="L99" s="4">
        <f>+'2. Deuda'!P126</f>
        <v>0</v>
      </c>
      <c r="M99" s="4">
        <f>+'2. Deuda'!Q126</f>
        <v>0</v>
      </c>
      <c r="Y99" s="4">
        <f t="shared" si="25"/>
        <v>8</v>
      </c>
      <c r="AD99" s="4">
        <f t="shared" si="19"/>
        <v>0</v>
      </c>
      <c r="AE99" s="4">
        <f t="shared" si="20"/>
        <v>0</v>
      </c>
      <c r="AF99" s="4">
        <f t="shared" si="21"/>
        <v>0</v>
      </c>
      <c r="AG99" s="4">
        <f t="shared" si="22"/>
        <v>0</v>
      </c>
    </row>
    <row r="100" spans="1:33" s="4" customFormat="1" ht="15">
      <c r="A100" s="4">
        <f>+IF('2. Deuda'!$D$13=Tablas!$B$6,Tablas!Y100,IF('2. Deuda'!$D$13=Tablas!$B$7,Tablas!Z100,IF('2. Deuda'!$D$13=Tablas!$B$8,Tablas!AA100,Tablas!AB100)))</f>
        <v>8</v>
      </c>
      <c r="B100" s="4" t="str">
        <f>+'2. Deuda'!B127</f>
        <v>NA</v>
      </c>
      <c r="C100" s="4">
        <f>+'2. Deuda'!C127</f>
        <v>-3.965396899729967E-10</v>
      </c>
      <c r="D100" s="4">
        <f>+'2. Deuda'!D127</f>
        <v>0</v>
      </c>
      <c r="E100" s="4">
        <f>+'2. Deuda'!E127</f>
        <v>0</v>
      </c>
      <c r="F100" s="4">
        <f>+'2. Deuda'!F127</f>
        <v>0</v>
      </c>
      <c r="G100" s="4">
        <f>+'2. Deuda'!G127</f>
        <v>0</v>
      </c>
      <c r="H100" s="4">
        <f>+'2. Deuda'!H127</f>
        <v>0</v>
      </c>
      <c r="I100" s="4">
        <f>+'2. Deuda'!I127</f>
        <v>0</v>
      </c>
      <c r="J100" s="4">
        <f>+'2. Deuda'!J127</f>
        <v>-3.965396899729967E-10</v>
      </c>
      <c r="K100" s="4">
        <f>+'2. Deuda'!K127</f>
        <v>0</v>
      </c>
      <c r="L100" s="4">
        <f>+'2. Deuda'!P127</f>
        <v>0</v>
      </c>
      <c r="M100" s="4">
        <f>+'2. Deuda'!Q127</f>
        <v>0</v>
      </c>
      <c r="Y100" s="4">
        <f t="shared" si="25"/>
        <v>8</v>
      </c>
      <c r="AD100" s="4">
        <f aca="true" t="shared" si="26" ref="AD100:AD163">+IF(Y100-Y99=1,1,0)</f>
        <v>0</v>
      </c>
      <c r="AE100" s="4">
        <f aca="true" t="shared" si="27" ref="AE100:AE163">+IF(Z100-Z99=1,1,0)</f>
        <v>0</v>
      </c>
      <c r="AF100" s="4">
        <f aca="true" t="shared" si="28" ref="AF100:AF163">+IF(AA100-AA99=1,1,0)</f>
        <v>0</v>
      </c>
      <c r="AG100" s="4">
        <f aca="true" t="shared" si="29" ref="AG100:AG163">+IF(AB100-AB99=1,1,0)</f>
        <v>0</v>
      </c>
    </row>
    <row r="101" spans="1:33" s="4" customFormat="1" ht="15">
      <c r="A101" s="4">
        <f>+IF('2. Deuda'!$D$13=Tablas!$B$6,Tablas!Y101,IF('2. Deuda'!$D$13=Tablas!$B$7,Tablas!Z101,IF('2. Deuda'!$D$13=Tablas!$B$8,Tablas!AA101,Tablas!AB101)))</f>
        <v>8</v>
      </c>
      <c r="B101" s="4" t="str">
        <f>+'2. Deuda'!B128</f>
        <v>NA</v>
      </c>
      <c r="C101" s="4">
        <f>+'2. Deuda'!C128</f>
        <v>-3.965396899729967E-10</v>
      </c>
      <c r="D101" s="4">
        <f>+'2. Deuda'!D128</f>
        <v>0</v>
      </c>
      <c r="E101" s="4">
        <f>+'2. Deuda'!E128</f>
        <v>0</v>
      </c>
      <c r="F101" s="4">
        <f>+'2. Deuda'!F128</f>
        <v>0</v>
      </c>
      <c r="G101" s="4">
        <f>+'2. Deuda'!G128</f>
        <v>0</v>
      </c>
      <c r="H101" s="4">
        <f>+'2. Deuda'!H128</f>
        <v>0</v>
      </c>
      <c r="I101" s="4">
        <f>+'2. Deuda'!I128</f>
        <v>0</v>
      </c>
      <c r="J101" s="4">
        <f>+'2. Deuda'!J128</f>
        <v>-3.965396899729967E-10</v>
      </c>
      <c r="K101" s="4">
        <f>+'2. Deuda'!K128</f>
        <v>0</v>
      </c>
      <c r="L101" s="4">
        <f>+'2. Deuda'!P128</f>
        <v>0</v>
      </c>
      <c r="M101" s="4">
        <f>+'2. Deuda'!Q128</f>
        <v>0</v>
      </c>
      <c r="Y101" s="4">
        <f t="shared" si="25"/>
        <v>8</v>
      </c>
      <c r="AD101" s="4">
        <f t="shared" si="26"/>
        <v>0</v>
      </c>
      <c r="AE101" s="4">
        <f t="shared" si="27"/>
        <v>0</v>
      </c>
      <c r="AF101" s="4">
        <f t="shared" si="28"/>
        <v>0</v>
      </c>
      <c r="AG101" s="4">
        <f t="shared" si="29"/>
        <v>0</v>
      </c>
    </row>
    <row r="102" spans="1:33" s="4" customFormat="1" ht="15">
      <c r="A102" s="4">
        <f>+IF('2. Deuda'!$D$13=Tablas!$B$6,Tablas!Y102,IF('2. Deuda'!$D$13=Tablas!$B$7,Tablas!Z102,IF('2. Deuda'!$D$13=Tablas!$B$8,Tablas!AA102,Tablas!AB102)))</f>
        <v>8</v>
      </c>
      <c r="B102" s="4" t="str">
        <f>+'2. Deuda'!B129</f>
        <v>NA</v>
      </c>
      <c r="C102" s="4">
        <f>+'2. Deuda'!C129</f>
        <v>-3.965396899729967E-10</v>
      </c>
      <c r="D102" s="4">
        <f>+'2. Deuda'!D129</f>
        <v>0</v>
      </c>
      <c r="E102" s="4">
        <f>+'2. Deuda'!E129</f>
        <v>0</v>
      </c>
      <c r="F102" s="4">
        <f>+'2. Deuda'!F129</f>
        <v>0</v>
      </c>
      <c r="G102" s="4">
        <f>+'2. Deuda'!G129</f>
        <v>0</v>
      </c>
      <c r="H102" s="4">
        <f>+'2. Deuda'!H129</f>
        <v>0</v>
      </c>
      <c r="I102" s="4">
        <f>+'2. Deuda'!I129</f>
        <v>0</v>
      </c>
      <c r="J102" s="4">
        <f>+'2. Deuda'!J129</f>
        <v>-3.965396899729967E-10</v>
      </c>
      <c r="K102" s="4">
        <f>+'2. Deuda'!K129</f>
        <v>0</v>
      </c>
      <c r="L102" s="4">
        <f>+'2. Deuda'!P129</f>
        <v>0</v>
      </c>
      <c r="M102" s="4">
        <f>+'2. Deuda'!Q129</f>
        <v>0</v>
      </c>
      <c r="Y102" s="4">
        <f t="shared" si="25"/>
        <v>8</v>
      </c>
      <c r="AD102" s="4">
        <f t="shared" si="26"/>
        <v>0</v>
      </c>
      <c r="AE102" s="4">
        <f t="shared" si="27"/>
        <v>0</v>
      </c>
      <c r="AF102" s="4">
        <f t="shared" si="28"/>
        <v>0</v>
      </c>
      <c r="AG102" s="4">
        <f t="shared" si="29"/>
        <v>0</v>
      </c>
    </row>
    <row r="103" spans="1:33" s="4" customFormat="1" ht="15">
      <c r="A103" s="4">
        <f>+IF('2. Deuda'!$D$13=Tablas!$B$6,Tablas!Y103,IF('2. Deuda'!$D$13=Tablas!$B$7,Tablas!Z103,IF('2. Deuda'!$D$13=Tablas!$B$8,Tablas!AA103,Tablas!AB103)))</f>
        <v>8</v>
      </c>
      <c r="B103" s="4" t="str">
        <f>+'2. Deuda'!B130</f>
        <v>NA</v>
      </c>
      <c r="C103" s="4">
        <f>+'2. Deuda'!C130</f>
        <v>-3.965396899729967E-10</v>
      </c>
      <c r="D103" s="4">
        <f>+'2. Deuda'!D130</f>
        <v>0</v>
      </c>
      <c r="E103" s="4">
        <f>+'2. Deuda'!E130</f>
        <v>0</v>
      </c>
      <c r="F103" s="4">
        <f>+'2. Deuda'!F130</f>
        <v>0</v>
      </c>
      <c r="G103" s="4">
        <f>+'2. Deuda'!G130</f>
        <v>0</v>
      </c>
      <c r="H103" s="4">
        <f>+'2. Deuda'!H130</f>
        <v>0</v>
      </c>
      <c r="I103" s="4">
        <f>+'2. Deuda'!I130</f>
        <v>0</v>
      </c>
      <c r="J103" s="4">
        <f>+'2. Deuda'!J130</f>
        <v>-3.965396899729967E-10</v>
      </c>
      <c r="K103" s="4">
        <f>+'2. Deuda'!K130</f>
        <v>0</v>
      </c>
      <c r="L103" s="4">
        <f>+'2. Deuda'!P130</f>
        <v>0</v>
      </c>
      <c r="M103" s="4">
        <f>+'2. Deuda'!Q130</f>
        <v>0</v>
      </c>
      <c r="Y103" s="4">
        <f t="shared" si="25"/>
        <v>8</v>
      </c>
      <c r="AD103" s="4">
        <f t="shared" si="26"/>
        <v>0</v>
      </c>
      <c r="AE103" s="4">
        <f t="shared" si="27"/>
        <v>0</v>
      </c>
      <c r="AF103" s="4">
        <f t="shared" si="28"/>
        <v>0</v>
      </c>
      <c r="AG103" s="4">
        <f t="shared" si="29"/>
        <v>0</v>
      </c>
    </row>
    <row r="104" spans="1:33" s="4" customFormat="1" ht="15">
      <c r="A104" s="4">
        <f>+IF('2. Deuda'!$D$13=Tablas!$B$6,Tablas!Y104,IF('2. Deuda'!$D$13=Tablas!$B$7,Tablas!Z104,IF('2. Deuda'!$D$13=Tablas!$B$8,Tablas!AA104,Tablas!AB104)))</f>
        <v>8</v>
      </c>
      <c r="B104" s="4" t="str">
        <f>+'2. Deuda'!B131</f>
        <v>NA</v>
      </c>
      <c r="C104" s="4">
        <f>+'2. Deuda'!C131</f>
        <v>-3.965396899729967E-10</v>
      </c>
      <c r="D104" s="4">
        <f>+'2. Deuda'!D131</f>
        <v>0</v>
      </c>
      <c r="E104" s="4">
        <f>+'2. Deuda'!E131</f>
        <v>0</v>
      </c>
      <c r="F104" s="4">
        <f>+'2. Deuda'!F131</f>
        <v>0</v>
      </c>
      <c r="G104" s="4">
        <f>+'2. Deuda'!G131</f>
        <v>0</v>
      </c>
      <c r="H104" s="4">
        <f>+'2. Deuda'!H131</f>
        <v>0</v>
      </c>
      <c r="I104" s="4">
        <f>+'2. Deuda'!I131</f>
        <v>0</v>
      </c>
      <c r="J104" s="4">
        <f>+'2. Deuda'!J131</f>
        <v>-3.965396899729967E-10</v>
      </c>
      <c r="K104" s="4">
        <f>+'2. Deuda'!K131</f>
        <v>0</v>
      </c>
      <c r="L104" s="4">
        <f>+'2. Deuda'!P131</f>
        <v>0</v>
      </c>
      <c r="M104" s="4">
        <f>+'2. Deuda'!Q131</f>
        <v>0</v>
      </c>
      <c r="Y104" s="4">
        <f t="shared" si="25"/>
        <v>8</v>
      </c>
      <c r="AD104" s="4">
        <f t="shared" si="26"/>
        <v>0</v>
      </c>
      <c r="AE104" s="4">
        <f t="shared" si="27"/>
        <v>0</v>
      </c>
      <c r="AF104" s="4">
        <f t="shared" si="28"/>
        <v>0</v>
      </c>
      <c r="AG104" s="4">
        <f t="shared" si="29"/>
        <v>0</v>
      </c>
    </row>
    <row r="105" spans="1:33" s="4" customFormat="1" ht="15">
      <c r="A105" s="4">
        <f>+IF('2. Deuda'!$D$13=Tablas!$B$6,Tablas!Y105,IF('2. Deuda'!$D$13=Tablas!$B$7,Tablas!Z105,IF('2. Deuda'!$D$13=Tablas!$B$8,Tablas!AA105,Tablas!AB105)))</f>
        <v>8</v>
      </c>
      <c r="B105" s="4" t="str">
        <f>+'2. Deuda'!B132</f>
        <v>NA</v>
      </c>
      <c r="C105" s="4">
        <f>+'2. Deuda'!C132</f>
        <v>-3.965396899729967E-10</v>
      </c>
      <c r="D105" s="4">
        <f>+'2. Deuda'!D132</f>
        <v>0</v>
      </c>
      <c r="E105" s="4">
        <f>+'2. Deuda'!E132</f>
        <v>0</v>
      </c>
      <c r="F105" s="4">
        <f>+'2. Deuda'!F132</f>
        <v>0</v>
      </c>
      <c r="G105" s="4">
        <f>+'2. Deuda'!G132</f>
        <v>0</v>
      </c>
      <c r="H105" s="4">
        <f>+'2. Deuda'!H132</f>
        <v>0</v>
      </c>
      <c r="I105" s="4">
        <f>+'2. Deuda'!I132</f>
        <v>0</v>
      </c>
      <c r="J105" s="4">
        <f>+'2. Deuda'!J132</f>
        <v>-3.965396899729967E-10</v>
      </c>
      <c r="K105" s="4">
        <f>+'2. Deuda'!K132</f>
        <v>0</v>
      </c>
      <c r="L105" s="4">
        <f>+'2. Deuda'!P132</f>
        <v>0</v>
      </c>
      <c r="M105" s="4">
        <f>+'2. Deuda'!Q132</f>
        <v>0</v>
      </c>
      <c r="Y105" s="4">
        <f t="shared" si="25"/>
        <v>8</v>
      </c>
      <c r="AD105" s="4">
        <f t="shared" si="26"/>
        <v>0</v>
      </c>
      <c r="AE105" s="4">
        <f t="shared" si="27"/>
        <v>0</v>
      </c>
      <c r="AF105" s="4">
        <f t="shared" si="28"/>
        <v>0</v>
      </c>
      <c r="AG105" s="4">
        <f t="shared" si="29"/>
        <v>0</v>
      </c>
    </row>
    <row r="106" spans="1:33" s="4" customFormat="1" ht="15">
      <c r="A106" s="4">
        <f>+IF('2. Deuda'!$D$13=Tablas!$B$6,Tablas!Y106,IF('2. Deuda'!$D$13=Tablas!$B$7,Tablas!Z106,IF('2. Deuda'!$D$13=Tablas!$B$8,Tablas!AA106,Tablas!AB106)))</f>
        <v>8</v>
      </c>
      <c r="B106" s="4" t="str">
        <f>+'2. Deuda'!B133</f>
        <v>NA</v>
      </c>
      <c r="C106" s="4">
        <f>+'2. Deuda'!C133</f>
        <v>-3.965396899729967E-10</v>
      </c>
      <c r="D106" s="4">
        <f>+'2. Deuda'!D133</f>
        <v>0</v>
      </c>
      <c r="E106" s="4">
        <f>+'2. Deuda'!E133</f>
        <v>0</v>
      </c>
      <c r="F106" s="4">
        <f>+'2. Deuda'!F133</f>
        <v>0</v>
      </c>
      <c r="G106" s="4">
        <f>+'2. Deuda'!G133</f>
        <v>0</v>
      </c>
      <c r="H106" s="4">
        <f>+'2. Deuda'!H133</f>
        <v>0</v>
      </c>
      <c r="I106" s="4">
        <f>+'2. Deuda'!I133</f>
        <v>0</v>
      </c>
      <c r="J106" s="4">
        <f>+'2. Deuda'!J133</f>
        <v>-3.965396899729967E-10</v>
      </c>
      <c r="K106" s="4">
        <f>+'2. Deuda'!K133</f>
        <v>0</v>
      </c>
      <c r="L106" s="4">
        <f>+'2. Deuda'!P133</f>
        <v>0</v>
      </c>
      <c r="M106" s="4">
        <f>+'2. Deuda'!Q133</f>
        <v>0</v>
      </c>
      <c r="Y106" s="4">
        <f t="shared" si="25"/>
        <v>8</v>
      </c>
      <c r="AD106" s="4">
        <f t="shared" si="26"/>
        <v>0</v>
      </c>
      <c r="AE106" s="4">
        <f t="shared" si="27"/>
        <v>0</v>
      </c>
      <c r="AF106" s="4">
        <f t="shared" si="28"/>
        <v>0</v>
      </c>
      <c r="AG106" s="4">
        <f t="shared" si="29"/>
        <v>0</v>
      </c>
    </row>
    <row r="107" spans="1:33" s="4" customFormat="1" ht="15">
      <c r="A107" s="4">
        <f>+IF('2. Deuda'!$D$13=Tablas!$B$6,Tablas!Y107,IF('2. Deuda'!$D$13=Tablas!$B$7,Tablas!Z107,IF('2. Deuda'!$D$13=Tablas!$B$8,Tablas!AA107,Tablas!AB107)))</f>
        <v>8</v>
      </c>
      <c r="B107" s="4" t="str">
        <f>+'2. Deuda'!B134</f>
        <v>NA</v>
      </c>
      <c r="C107" s="4">
        <f>+'2. Deuda'!C134</f>
        <v>-3.965396899729967E-10</v>
      </c>
      <c r="D107" s="4">
        <f>+'2. Deuda'!D134</f>
        <v>0</v>
      </c>
      <c r="E107" s="4">
        <f>+'2. Deuda'!E134</f>
        <v>0</v>
      </c>
      <c r="F107" s="4">
        <f>+'2. Deuda'!F134</f>
        <v>0</v>
      </c>
      <c r="G107" s="4">
        <f>+'2. Deuda'!G134</f>
        <v>0</v>
      </c>
      <c r="H107" s="4">
        <f>+'2. Deuda'!H134</f>
        <v>0</v>
      </c>
      <c r="I107" s="4">
        <f>+'2. Deuda'!I134</f>
        <v>0</v>
      </c>
      <c r="J107" s="4">
        <f>+'2. Deuda'!J134</f>
        <v>-3.965396899729967E-10</v>
      </c>
      <c r="K107" s="4">
        <f>+'2. Deuda'!K134</f>
        <v>0</v>
      </c>
      <c r="L107" s="4">
        <f>+'2. Deuda'!P134</f>
        <v>0</v>
      </c>
      <c r="M107" s="4">
        <f>+'2. Deuda'!Q134</f>
        <v>0</v>
      </c>
      <c r="Y107" s="4">
        <f t="shared" si="25"/>
        <v>8</v>
      </c>
      <c r="AD107" s="4">
        <f t="shared" si="26"/>
        <v>0</v>
      </c>
      <c r="AE107" s="4">
        <f t="shared" si="27"/>
        <v>0</v>
      </c>
      <c r="AF107" s="4">
        <f t="shared" si="28"/>
        <v>0</v>
      </c>
      <c r="AG107" s="4">
        <f t="shared" si="29"/>
        <v>0</v>
      </c>
    </row>
    <row r="108" spans="1:33" s="4" customFormat="1" ht="15">
      <c r="A108" s="4">
        <f>+IF('2. Deuda'!$D$13=Tablas!$B$6,Tablas!Y108,IF('2. Deuda'!$D$13=Tablas!$B$7,Tablas!Z108,IF('2. Deuda'!$D$13=Tablas!$B$8,Tablas!AA108,Tablas!AB108)))</f>
        <v>8</v>
      </c>
      <c r="B108" s="4" t="str">
        <f>+'2. Deuda'!B135</f>
        <v>NA</v>
      </c>
      <c r="C108" s="4">
        <f>+'2. Deuda'!C135</f>
        <v>-3.965396899729967E-10</v>
      </c>
      <c r="D108" s="4">
        <f>+'2. Deuda'!D135</f>
        <v>0</v>
      </c>
      <c r="E108" s="4">
        <f>+'2. Deuda'!E135</f>
        <v>0</v>
      </c>
      <c r="F108" s="4">
        <f>+'2. Deuda'!F135</f>
        <v>0</v>
      </c>
      <c r="G108" s="4">
        <f>+'2. Deuda'!G135</f>
        <v>0</v>
      </c>
      <c r="H108" s="4">
        <f>+'2. Deuda'!H135</f>
        <v>0</v>
      </c>
      <c r="I108" s="4">
        <f>+'2. Deuda'!I135</f>
        <v>0</v>
      </c>
      <c r="J108" s="4">
        <f>+'2. Deuda'!J135</f>
        <v>-3.965396899729967E-10</v>
      </c>
      <c r="K108" s="4">
        <f>+'2. Deuda'!K135</f>
        <v>0</v>
      </c>
      <c r="L108" s="4">
        <f>+'2. Deuda'!P135</f>
        <v>0</v>
      </c>
      <c r="M108" s="4">
        <f>+'2. Deuda'!Q135</f>
        <v>0</v>
      </c>
      <c r="Y108" s="4">
        <f t="shared" si="25"/>
        <v>8</v>
      </c>
      <c r="AD108" s="4">
        <f t="shared" si="26"/>
        <v>0</v>
      </c>
      <c r="AE108" s="4">
        <f t="shared" si="27"/>
        <v>0</v>
      </c>
      <c r="AF108" s="4">
        <f t="shared" si="28"/>
        <v>0</v>
      </c>
      <c r="AG108" s="4">
        <f t="shared" si="29"/>
        <v>0</v>
      </c>
    </row>
    <row r="109" spans="1:33" s="4" customFormat="1" ht="15">
      <c r="A109" s="4">
        <f>+IF('2. Deuda'!$D$13=Tablas!$B$6,Tablas!Y109,IF('2. Deuda'!$D$13=Tablas!$B$7,Tablas!Z109,IF('2. Deuda'!$D$13=Tablas!$B$8,Tablas!AA109,Tablas!AB109)))</f>
        <v>8</v>
      </c>
      <c r="B109" s="4" t="str">
        <f>+'2. Deuda'!B136</f>
        <v>NA</v>
      </c>
      <c r="C109" s="4">
        <f>+'2. Deuda'!C136</f>
        <v>-3.965396899729967E-10</v>
      </c>
      <c r="D109" s="4">
        <f>+'2. Deuda'!D136</f>
        <v>0</v>
      </c>
      <c r="E109" s="4">
        <f>+'2. Deuda'!E136</f>
        <v>0</v>
      </c>
      <c r="F109" s="4">
        <f>+'2. Deuda'!F136</f>
        <v>0</v>
      </c>
      <c r="G109" s="4">
        <f>+'2. Deuda'!G136</f>
        <v>0</v>
      </c>
      <c r="H109" s="4">
        <f>+'2. Deuda'!H136</f>
        <v>0</v>
      </c>
      <c r="I109" s="4">
        <f>+'2. Deuda'!I136</f>
        <v>0</v>
      </c>
      <c r="J109" s="4">
        <f>+'2. Deuda'!J136</f>
        <v>-3.965396899729967E-10</v>
      </c>
      <c r="K109" s="4">
        <f>+'2. Deuda'!K136</f>
        <v>0</v>
      </c>
      <c r="L109" s="4">
        <f>+'2. Deuda'!P136</f>
        <v>0</v>
      </c>
      <c r="M109" s="4">
        <f>+'2. Deuda'!Q136</f>
        <v>0</v>
      </c>
      <c r="Y109" s="4">
        <f t="shared" si="25"/>
        <v>8</v>
      </c>
      <c r="AD109" s="4">
        <f t="shared" si="26"/>
        <v>0</v>
      </c>
      <c r="AE109" s="4">
        <f t="shared" si="27"/>
        <v>0</v>
      </c>
      <c r="AF109" s="4">
        <f t="shared" si="28"/>
        <v>0</v>
      </c>
      <c r="AG109" s="4">
        <f t="shared" si="29"/>
        <v>0</v>
      </c>
    </row>
    <row r="110" spans="1:33" s="4" customFormat="1" ht="15">
      <c r="A110" s="4">
        <f>+IF('2. Deuda'!$D$13=Tablas!$B$6,Tablas!Y110,IF('2. Deuda'!$D$13=Tablas!$B$7,Tablas!Z110,IF('2. Deuda'!$D$13=Tablas!$B$8,Tablas!AA110,Tablas!AB110)))</f>
        <v>9</v>
      </c>
      <c r="B110" s="4" t="str">
        <f>+'2. Deuda'!B137</f>
        <v>NA</v>
      </c>
      <c r="C110" s="4">
        <f>+'2. Deuda'!C137</f>
        <v>-3.965396899729967E-10</v>
      </c>
      <c r="D110" s="4">
        <f>+'2. Deuda'!D137</f>
        <v>0</v>
      </c>
      <c r="E110" s="4">
        <f>+'2. Deuda'!E137</f>
        <v>0</v>
      </c>
      <c r="F110" s="4">
        <f>+'2. Deuda'!F137</f>
        <v>0</v>
      </c>
      <c r="G110" s="4">
        <f>+'2. Deuda'!G137</f>
        <v>0</v>
      </c>
      <c r="H110" s="4">
        <f>+'2. Deuda'!H137</f>
        <v>0</v>
      </c>
      <c r="I110" s="4">
        <f>+'2. Deuda'!I137</f>
        <v>0</v>
      </c>
      <c r="J110" s="4">
        <f>+'2. Deuda'!J137</f>
        <v>-3.965396899729967E-10</v>
      </c>
      <c r="K110" s="4">
        <f>+'2. Deuda'!K137</f>
        <v>0</v>
      </c>
      <c r="L110" s="4">
        <f>+'2. Deuda'!P137</f>
        <v>0</v>
      </c>
      <c r="M110" s="4">
        <f>+'2. Deuda'!Q137</f>
        <v>0</v>
      </c>
      <c r="Y110" s="4">
        <f t="shared" si="25"/>
        <v>9</v>
      </c>
      <c r="AD110" s="4">
        <f t="shared" si="26"/>
        <v>1</v>
      </c>
      <c r="AE110" s="4">
        <f t="shared" si="27"/>
        <v>0</v>
      </c>
      <c r="AF110" s="4">
        <f t="shared" si="28"/>
        <v>0</v>
      </c>
      <c r="AG110" s="4">
        <f t="shared" si="29"/>
        <v>0</v>
      </c>
    </row>
    <row r="111" spans="1:33" s="4" customFormat="1" ht="15">
      <c r="A111" s="4">
        <f>+IF('2. Deuda'!$D$13=Tablas!$B$6,Tablas!Y111,IF('2. Deuda'!$D$13=Tablas!$B$7,Tablas!Z111,IF('2. Deuda'!$D$13=Tablas!$B$8,Tablas!AA111,Tablas!AB111)))</f>
        <v>9</v>
      </c>
      <c r="B111" s="4" t="str">
        <f>+'2. Deuda'!B138</f>
        <v>NA</v>
      </c>
      <c r="C111" s="4">
        <f>+'2. Deuda'!C138</f>
        <v>-3.965396899729967E-10</v>
      </c>
      <c r="D111" s="4">
        <f>+'2. Deuda'!D138</f>
        <v>0</v>
      </c>
      <c r="E111" s="4">
        <f>+'2. Deuda'!E138</f>
        <v>0</v>
      </c>
      <c r="F111" s="4">
        <f>+'2. Deuda'!F138</f>
        <v>0</v>
      </c>
      <c r="G111" s="4">
        <f>+'2. Deuda'!G138</f>
        <v>0</v>
      </c>
      <c r="H111" s="4">
        <f>+'2. Deuda'!H138</f>
        <v>0</v>
      </c>
      <c r="I111" s="4">
        <f>+'2. Deuda'!I138</f>
        <v>0</v>
      </c>
      <c r="J111" s="4">
        <f>+'2. Deuda'!J138</f>
        <v>-3.965396899729967E-10</v>
      </c>
      <c r="K111" s="4">
        <f>+'2. Deuda'!K138</f>
        <v>0</v>
      </c>
      <c r="L111" s="4">
        <f>+'2. Deuda'!P138</f>
        <v>0</v>
      </c>
      <c r="M111" s="4">
        <f>+'2. Deuda'!Q138</f>
        <v>0</v>
      </c>
      <c r="Y111" s="4">
        <f t="shared" si="25"/>
        <v>9</v>
      </c>
      <c r="AD111" s="4">
        <f t="shared" si="26"/>
        <v>0</v>
      </c>
      <c r="AE111" s="4">
        <f t="shared" si="27"/>
        <v>0</v>
      </c>
      <c r="AF111" s="4">
        <f t="shared" si="28"/>
        <v>0</v>
      </c>
      <c r="AG111" s="4">
        <f t="shared" si="29"/>
        <v>0</v>
      </c>
    </row>
    <row r="112" spans="1:33" s="4" customFormat="1" ht="15">
      <c r="A112" s="4">
        <f>+IF('2. Deuda'!$D$13=Tablas!$B$6,Tablas!Y112,IF('2. Deuda'!$D$13=Tablas!$B$7,Tablas!Z112,IF('2. Deuda'!$D$13=Tablas!$B$8,Tablas!AA112,Tablas!AB112)))</f>
        <v>9</v>
      </c>
      <c r="B112" s="4" t="str">
        <f>+'2. Deuda'!B139</f>
        <v>NA</v>
      </c>
      <c r="C112" s="4">
        <f>+'2. Deuda'!C139</f>
        <v>-3.965396899729967E-10</v>
      </c>
      <c r="D112" s="4">
        <f>+'2. Deuda'!D139</f>
        <v>0</v>
      </c>
      <c r="E112" s="4">
        <f>+'2. Deuda'!E139</f>
        <v>0</v>
      </c>
      <c r="F112" s="4">
        <f>+'2. Deuda'!F139</f>
        <v>0</v>
      </c>
      <c r="G112" s="4">
        <f>+'2. Deuda'!G139</f>
        <v>0</v>
      </c>
      <c r="H112" s="4">
        <f>+'2. Deuda'!H139</f>
        <v>0</v>
      </c>
      <c r="I112" s="4">
        <f>+'2. Deuda'!I139</f>
        <v>0</v>
      </c>
      <c r="J112" s="4">
        <f>+'2. Deuda'!J139</f>
        <v>-3.965396899729967E-10</v>
      </c>
      <c r="K112" s="4">
        <f>+'2. Deuda'!K139</f>
        <v>0</v>
      </c>
      <c r="L112" s="4">
        <f>+'2. Deuda'!P139</f>
        <v>0</v>
      </c>
      <c r="M112" s="4">
        <f>+'2. Deuda'!Q139</f>
        <v>0</v>
      </c>
      <c r="Y112" s="4">
        <f t="shared" si="25"/>
        <v>9</v>
      </c>
      <c r="AD112" s="4">
        <f t="shared" si="26"/>
        <v>0</v>
      </c>
      <c r="AE112" s="4">
        <f t="shared" si="27"/>
        <v>0</v>
      </c>
      <c r="AF112" s="4">
        <f t="shared" si="28"/>
        <v>0</v>
      </c>
      <c r="AG112" s="4">
        <f t="shared" si="29"/>
        <v>0</v>
      </c>
    </row>
    <row r="113" spans="1:33" s="4" customFormat="1" ht="15">
      <c r="A113" s="4">
        <f>+IF('2. Deuda'!$D$13=Tablas!$B$6,Tablas!Y113,IF('2. Deuda'!$D$13=Tablas!$B$7,Tablas!Z113,IF('2. Deuda'!$D$13=Tablas!$B$8,Tablas!AA113,Tablas!AB113)))</f>
        <v>9</v>
      </c>
      <c r="B113" s="4" t="str">
        <f>+'2. Deuda'!B140</f>
        <v>NA</v>
      </c>
      <c r="C113" s="4">
        <f>+'2. Deuda'!C140</f>
        <v>-3.965396899729967E-10</v>
      </c>
      <c r="D113" s="4">
        <f>+'2. Deuda'!D140</f>
        <v>0</v>
      </c>
      <c r="E113" s="4">
        <f>+'2. Deuda'!E140</f>
        <v>0</v>
      </c>
      <c r="F113" s="4">
        <f>+'2. Deuda'!F140</f>
        <v>0</v>
      </c>
      <c r="G113" s="4">
        <f>+'2. Deuda'!G140</f>
        <v>0</v>
      </c>
      <c r="H113" s="4">
        <f>+'2. Deuda'!H140</f>
        <v>0</v>
      </c>
      <c r="I113" s="4">
        <f>+'2. Deuda'!I140</f>
        <v>0</v>
      </c>
      <c r="J113" s="4">
        <f>+'2. Deuda'!J140</f>
        <v>-3.965396899729967E-10</v>
      </c>
      <c r="K113" s="4">
        <f>+'2. Deuda'!K140</f>
        <v>0</v>
      </c>
      <c r="L113" s="4">
        <f>+'2. Deuda'!P140</f>
        <v>0</v>
      </c>
      <c r="M113" s="4">
        <f>+'2. Deuda'!Q140</f>
        <v>0</v>
      </c>
      <c r="Y113" s="4">
        <f t="shared" si="25"/>
        <v>9</v>
      </c>
      <c r="AD113" s="4">
        <f t="shared" si="26"/>
        <v>0</v>
      </c>
      <c r="AE113" s="4">
        <f t="shared" si="27"/>
        <v>0</v>
      </c>
      <c r="AF113" s="4">
        <f t="shared" si="28"/>
        <v>0</v>
      </c>
      <c r="AG113" s="4">
        <f t="shared" si="29"/>
        <v>0</v>
      </c>
    </row>
    <row r="114" spans="1:33" s="4" customFormat="1" ht="15">
      <c r="A114" s="4">
        <f>+IF('2. Deuda'!$D$13=Tablas!$B$6,Tablas!Y114,IF('2. Deuda'!$D$13=Tablas!$B$7,Tablas!Z114,IF('2. Deuda'!$D$13=Tablas!$B$8,Tablas!AA114,Tablas!AB114)))</f>
        <v>9</v>
      </c>
      <c r="B114" s="4" t="str">
        <f>+'2. Deuda'!B141</f>
        <v>NA</v>
      </c>
      <c r="C114" s="4">
        <f>+'2. Deuda'!C141</f>
        <v>-3.965396899729967E-10</v>
      </c>
      <c r="D114" s="4">
        <f>+'2. Deuda'!D141</f>
        <v>0</v>
      </c>
      <c r="E114" s="4">
        <f>+'2. Deuda'!E141</f>
        <v>0</v>
      </c>
      <c r="F114" s="4">
        <f>+'2. Deuda'!F141</f>
        <v>0</v>
      </c>
      <c r="G114" s="4">
        <f>+'2. Deuda'!G141</f>
        <v>0</v>
      </c>
      <c r="H114" s="4">
        <f>+'2. Deuda'!H141</f>
        <v>0</v>
      </c>
      <c r="I114" s="4">
        <f>+'2. Deuda'!I141</f>
        <v>0</v>
      </c>
      <c r="J114" s="4">
        <f>+'2. Deuda'!J141</f>
        <v>-3.965396899729967E-10</v>
      </c>
      <c r="K114" s="4">
        <f>+'2. Deuda'!K141</f>
        <v>0</v>
      </c>
      <c r="L114" s="4">
        <f>+'2. Deuda'!P141</f>
        <v>0</v>
      </c>
      <c r="M114" s="4">
        <f>+'2. Deuda'!Q141</f>
        <v>0</v>
      </c>
      <c r="Y114" s="4">
        <f t="shared" si="25"/>
        <v>9</v>
      </c>
      <c r="AD114" s="4">
        <f t="shared" si="26"/>
        <v>0</v>
      </c>
      <c r="AE114" s="4">
        <f t="shared" si="27"/>
        <v>0</v>
      </c>
      <c r="AF114" s="4">
        <f t="shared" si="28"/>
        <v>0</v>
      </c>
      <c r="AG114" s="4">
        <f t="shared" si="29"/>
        <v>0</v>
      </c>
    </row>
    <row r="115" spans="1:33" s="4" customFormat="1" ht="15">
      <c r="A115" s="4">
        <f>+IF('2. Deuda'!$D$13=Tablas!$B$6,Tablas!Y115,IF('2. Deuda'!$D$13=Tablas!$B$7,Tablas!Z115,IF('2. Deuda'!$D$13=Tablas!$B$8,Tablas!AA115,Tablas!AB115)))</f>
        <v>9</v>
      </c>
      <c r="B115" s="4" t="str">
        <f>+'2. Deuda'!B142</f>
        <v>NA</v>
      </c>
      <c r="C115" s="4">
        <f>+'2. Deuda'!C142</f>
        <v>-3.965396899729967E-10</v>
      </c>
      <c r="D115" s="4">
        <f>+'2. Deuda'!D142</f>
        <v>0</v>
      </c>
      <c r="E115" s="4">
        <f>+'2. Deuda'!E142</f>
        <v>0</v>
      </c>
      <c r="F115" s="4">
        <f>+'2. Deuda'!F142</f>
        <v>0</v>
      </c>
      <c r="G115" s="4">
        <f>+'2. Deuda'!G142</f>
        <v>0</v>
      </c>
      <c r="H115" s="4">
        <f>+'2. Deuda'!H142</f>
        <v>0</v>
      </c>
      <c r="I115" s="4">
        <f>+'2. Deuda'!I142</f>
        <v>0</v>
      </c>
      <c r="J115" s="4">
        <f>+'2. Deuda'!J142</f>
        <v>-3.965396899729967E-10</v>
      </c>
      <c r="K115" s="4">
        <f>+'2. Deuda'!K142</f>
        <v>0</v>
      </c>
      <c r="L115" s="4">
        <f>+'2. Deuda'!P142</f>
        <v>0</v>
      </c>
      <c r="M115" s="4">
        <f>+'2. Deuda'!Q142</f>
        <v>0</v>
      </c>
      <c r="Y115" s="4">
        <f t="shared" si="25"/>
        <v>9</v>
      </c>
      <c r="AD115" s="4">
        <f t="shared" si="26"/>
        <v>0</v>
      </c>
      <c r="AE115" s="4">
        <f t="shared" si="27"/>
        <v>0</v>
      </c>
      <c r="AF115" s="4">
        <f t="shared" si="28"/>
        <v>0</v>
      </c>
      <c r="AG115" s="4">
        <f t="shared" si="29"/>
        <v>0</v>
      </c>
    </row>
    <row r="116" spans="1:33" s="4" customFormat="1" ht="15">
      <c r="A116" s="4">
        <f>+IF('2. Deuda'!$D$13=Tablas!$B$6,Tablas!Y116,IF('2. Deuda'!$D$13=Tablas!$B$7,Tablas!Z116,IF('2. Deuda'!$D$13=Tablas!$B$8,Tablas!AA116,Tablas!AB116)))</f>
        <v>9</v>
      </c>
      <c r="B116" s="4" t="str">
        <f>+'2. Deuda'!B143</f>
        <v>NA</v>
      </c>
      <c r="C116" s="4">
        <f>+'2. Deuda'!C143</f>
        <v>-3.965396899729967E-10</v>
      </c>
      <c r="D116" s="4">
        <f>+'2. Deuda'!D143</f>
        <v>0</v>
      </c>
      <c r="E116" s="4">
        <f>+'2. Deuda'!E143</f>
        <v>0</v>
      </c>
      <c r="F116" s="4">
        <f>+'2. Deuda'!F143</f>
        <v>0</v>
      </c>
      <c r="G116" s="4">
        <f>+'2. Deuda'!G143</f>
        <v>0</v>
      </c>
      <c r="H116" s="4">
        <f>+'2. Deuda'!H143</f>
        <v>0</v>
      </c>
      <c r="I116" s="4">
        <f>+'2. Deuda'!I143</f>
        <v>0</v>
      </c>
      <c r="J116" s="4">
        <f>+'2. Deuda'!J143</f>
        <v>-3.965396899729967E-10</v>
      </c>
      <c r="K116" s="4">
        <f>+'2. Deuda'!K143</f>
        <v>0</v>
      </c>
      <c r="L116" s="4">
        <f>+'2. Deuda'!P143</f>
        <v>0</v>
      </c>
      <c r="M116" s="4">
        <f>+'2. Deuda'!Q143</f>
        <v>0</v>
      </c>
      <c r="Y116" s="4">
        <f t="shared" si="25"/>
        <v>9</v>
      </c>
      <c r="AD116" s="4">
        <f t="shared" si="26"/>
        <v>0</v>
      </c>
      <c r="AE116" s="4">
        <f t="shared" si="27"/>
        <v>0</v>
      </c>
      <c r="AF116" s="4">
        <f t="shared" si="28"/>
        <v>0</v>
      </c>
      <c r="AG116" s="4">
        <f t="shared" si="29"/>
        <v>0</v>
      </c>
    </row>
    <row r="117" spans="1:33" s="4" customFormat="1" ht="15">
      <c r="A117" s="4">
        <f>+IF('2. Deuda'!$D$13=Tablas!$B$6,Tablas!Y117,IF('2. Deuda'!$D$13=Tablas!$B$7,Tablas!Z117,IF('2. Deuda'!$D$13=Tablas!$B$8,Tablas!AA117,Tablas!AB117)))</f>
        <v>9</v>
      </c>
      <c r="B117" s="4" t="str">
        <f>+'2. Deuda'!B144</f>
        <v>NA</v>
      </c>
      <c r="C117" s="4">
        <f>+'2. Deuda'!C144</f>
        <v>-3.965396899729967E-10</v>
      </c>
      <c r="D117" s="4">
        <f>+'2. Deuda'!D144</f>
        <v>0</v>
      </c>
      <c r="E117" s="4">
        <f>+'2. Deuda'!E144</f>
        <v>0</v>
      </c>
      <c r="F117" s="4">
        <f>+'2. Deuda'!F144</f>
        <v>0</v>
      </c>
      <c r="G117" s="4">
        <f>+'2. Deuda'!G144</f>
        <v>0</v>
      </c>
      <c r="H117" s="4">
        <f>+'2. Deuda'!H144</f>
        <v>0</v>
      </c>
      <c r="I117" s="4">
        <f>+'2. Deuda'!I144</f>
        <v>0</v>
      </c>
      <c r="J117" s="4">
        <f>+'2. Deuda'!J144</f>
        <v>-3.965396899729967E-10</v>
      </c>
      <c r="K117" s="4">
        <f>+'2. Deuda'!K144</f>
        <v>0</v>
      </c>
      <c r="L117" s="4">
        <f>+'2. Deuda'!P144</f>
        <v>0</v>
      </c>
      <c r="M117" s="4">
        <f>+'2. Deuda'!Q144</f>
        <v>0</v>
      </c>
      <c r="Y117" s="4">
        <f t="shared" si="25"/>
        <v>9</v>
      </c>
      <c r="AD117" s="4">
        <f t="shared" si="26"/>
        <v>0</v>
      </c>
      <c r="AE117" s="4">
        <f t="shared" si="27"/>
        <v>0</v>
      </c>
      <c r="AF117" s="4">
        <f t="shared" si="28"/>
        <v>0</v>
      </c>
      <c r="AG117" s="4">
        <f t="shared" si="29"/>
        <v>0</v>
      </c>
    </row>
    <row r="118" spans="1:33" s="4" customFormat="1" ht="15">
      <c r="A118" s="4">
        <f>+IF('2. Deuda'!$D$13=Tablas!$B$6,Tablas!Y118,IF('2. Deuda'!$D$13=Tablas!$B$7,Tablas!Z118,IF('2. Deuda'!$D$13=Tablas!$B$8,Tablas!AA118,Tablas!AB118)))</f>
        <v>9</v>
      </c>
      <c r="B118" s="4" t="str">
        <f>+'2. Deuda'!B145</f>
        <v>NA</v>
      </c>
      <c r="C118" s="4">
        <f>+'2. Deuda'!C145</f>
        <v>-3.965396899729967E-10</v>
      </c>
      <c r="D118" s="4">
        <f>+'2. Deuda'!D145</f>
        <v>0</v>
      </c>
      <c r="E118" s="4">
        <f>+'2. Deuda'!E145</f>
        <v>0</v>
      </c>
      <c r="F118" s="4">
        <f>+'2. Deuda'!F145</f>
        <v>0</v>
      </c>
      <c r="G118" s="4">
        <f>+'2. Deuda'!G145</f>
        <v>0</v>
      </c>
      <c r="H118" s="4">
        <f>+'2. Deuda'!H145</f>
        <v>0</v>
      </c>
      <c r="I118" s="4">
        <f>+'2. Deuda'!I145</f>
        <v>0</v>
      </c>
      <c r="J118" s="4">
        <f>+'2. Deuda'!J145</f>
        <v>-3.965396899729967E-10</v>
      </c>
      <c r="K118" s="4">
        <f>+'2. Deuda'!K145</f>
        <v>0</v>
      </c>
      <c r="L118" s="4">
        <f>+'2. Deuda'!P145</f>
        <v>0</v>
      </c>
      <c r="M118" s="4">
        <f>+'2. Deuda'!Q145</f>
        <v>0</v>
      </c>
      <c r="Y118" s="4">
        <f t="shared" si="25"/>
        <v>9</v>
      </c>
      <c r="AD118" s="4">
        <f t="shared" si="26"/>
        <v>0</v>
      </c>
      <c r="AE118" s="4">
        <f t="shared" si="27"/>
        <v>0</v>
      </c>
      <c r="AF118" s="4">
        <f t="shared" si="28"/>
        <v>0</v>
      </c>
      <c r="AG118" s="4">
        <f t="shared" si="29"/>
        <v>0</v>
      </c>
    </row>
    <row r="119" spans="1:33" s="4" customFormat="1" ht="15">
      <c r="A119" s="4">
        <f>+IF('2. Deuda'!$D$13=Tablas!$B$6,Tablas!Y119,IF('2. Deuda'!$D$13=Tablas!$B$7,Tablas!Z119,IF('2. Deuda'!$D$13=Tablas!$B$8,Tablas!AA119,Tablas!AB119)))</f>
        <v>9</v>
      </c>
      <c r="B119" s="4" t="str">
        <f>+'2. Deuda'!B146</f>
        <v>NA</v>
      </c>
      <c r="C119" s="4">
        <f>+'2. Deuda'!C146</f>
        <v>-3.965396899729967E-10</v>
      </c>
      <c r="D119" s="4">
        <f>+'2. Deuda'!D146</f>
        <v>0</v>
      </c>
      <c r="E119" s="4">
        <f>+'2. Deuda'!E146</f>
        <v>0</v>
      </c>
      <c r="F119" s="4">
        <f>+'2. Deuda'!F146</f>
        <v>0</v>
      </c>
      <c r="G119" s="4">
        <f>+'2. Deuda'!G146</f>
        <v>0</v>
      </c>
      <c r="H119" s="4">
        <f>+'2. Deuda'!H146</f>
        <v>0</v>
      </c>
      <c r="I119" s="4">
        <f>+'2. Deuda'!I146</f>
        <v>0</v>
      </c>
      <c r="J119" s="4">
        <f>+'2. Deuda'!J146</f>
        <v>-3.965396899729967E-10</v>
      </c>
      <c r="K119" s="4">
        <f>+'2. Deuda'!K146</f>
        <v>0</v>
      </c>
      <c r="L119" s="4">
        <f>+'2. Deuda'!P146</f>
        <v>0</v>
      </c>
      <c r="M119" s="4">
        <f>+'2. Deuda'!Q146</f>
        <v>0</v>
      </c>
      <c r="Y119" s="4">
        <f t="shared" si="25"/>
        <v>9</v>
      </c>
      <c r="AD119" s="4">
        <f t="shared" si="26"/>
        <v>0</v>
      </c>
      <c r="AE119" s="4">
        <f t="shared" si="27"/>
        <v>0</v>
      </c>
      <c r="AF119" s="4">
        <f t="shared" si="28"/>
        <v>0</v>
      </c>
      <c r="AG119" s="4">
        <f t="shared" si="29"/>
        <v>0</v>
      </c>
    </row>
    <row r="120" spans="1:33" s="4" customFormat="1" ht="15">
      <c r="A120" s="4">
        <f>+IF('2. Deuda'!$D$13=Tablas!$B$6,Tablas!Y120,IF('2. Deuda'!$D$13=Tablas!$B$7,Tablas!Z120,IF('2. Deuda'!$D$13=Tablas!$B$8,Tablas!AA120,Tablas!AB120)))</f>
        <v>9</v>
      </c>
      <c r="B120" s="4" t="str">
        <f>+'2. Deuda'!B147</f>
        <v>NA</v>
      </c>
      <c r="C120" s="4">
        <f>+'2. Deuda'!C147</f>
        <v>-3.965396899729967E-10</v>
      </c>
      <c r="D120" s="4">
        <f>+'2. Deuda'!D147</f>
        <v>0</v>
      </c>
      <c r="E120" s="4">
        <f>+'2. Deuda'!E147</f>
        <v>0</v>
      </c>
      <c r="F120" s="4">
        <f>+'2. Deuda'!F147</f>
        <v>0</v>
      </c>
      <c r="G120" s="4">
        <f>+'2. Deuda'!G147</f>
        <v>0</v>
      </c>
      <c r="H120" s="4">
        <f>+'2. Deuda'!H147</f>
        <v>0</v>
      </c>
      <c r="I120" s="4">
        <f>+'2. Deuda'!I147</f>
        <v>0</v>
      </c>
      <c r="J120" s="4">
        <f>+'2. Deuda'!J147</f>
        <v>-3.965396899729967E-10</v>
      </c>
      <c r="K120" s="4">
        <f>+'2. Deuda'!K147</f>
        <v>0</v>
      </c>
      <c r="L120" s="4">
        <f>+'2. Deuda'!P147</f>
        <v>0</v>
      </c>
      <c r="M120" s="4">
        <f>+'2. Deuda'!Q147</f>
        <v>0</v>
      </c>
      <c r="Y120" s="4">
        <f t="shared" si="25"/>
        <v>9</v>
      </c>
      <c r="AD120" s="4">
        <f t="shared" si="26"/>
        <v>0</v>
      </c>
      <c r="AE120" s="4">
        <f t="shared" si="27"/>
        <v>0</v>
      </c>
      <c r="AF120" s="4">
        <f t="shared" si="28"/>
        <v>0</v>
      </c>
      <c r="AG120" s="4">
        <f t="shared" si="29"/>
        <v>0</v>
      </c>
    </row>
    <row r="121" spans="1:33" s="4" customFormat="1" ht="15">
      <c r="A121" s="4">
        <f>+IF('2. Deuda'!$D$13=Tablas!$B$6,Tablas!Y121,IF('2. Deuda'!$D$13=Tablas!$B$7,Tablas!Z121,IF('2. Deuda'!$D$13=Tablas!$B$8,Tablas!AA121,Tablas!AB121)))</f>
        <v>9</v>
      </c>
      <c r="B121" s="4" t="str">
        <f>+'2. Deuda'!B148</f>
        <v>NA</v>
      </c>
      <c r="C121" s="4">
        <f>+'2. Deuda'!C148</f>
        <v>-3.965396899729967E-10</v>
      </c>
      <c r="D121" s="4">
        <f>+'2. Deuda'!D148</f>
        <v>0</v>
      </c>
      <c r="E121" s="4">
        <f>+'2. Deuda'!E148</f>
        <v>0</v>
      </c>
      <c r="F121" s="4">
        <f>+'2. Deuda'!F148</f>
        <v>0</v>
      </c>
      <c r="G121" s="4">
        <f>+'2. Deuda'!G148</f>
        <v>0</v>
      </c>
      <c r="H121" s="4">
        <f>+'2. Deuda'!H148</f>
        <v>0</v>
      </c>
      <c r="I121" s="4">
        <f>+'2. Deuda'!I148</f>
        <v>0</v>
      </c>
      <c r="J121" s="4">
        <f>+'2. Deuda'!J148</f>
        <v>-3.965396899729967E-10</v>
      </c>
      <c r="K121" s="4">
        <f>+'2. Deuda'!K148</f>
        <v>0</v>
      </c>
      <c r="L121" s="4">
        <f>+'2. Deuda'!P148</f>
        <v>0</v>
      </c>
      <c r="M121" s="4">
        <f>+'2. Deuda'!Q148</f>
        <v>0</v>
      </c>
      <c r="Y121" s="4">
        <f t="shared" si="25"/>
        <v>9</v>
      </c>
      <c r="AD121" s="4">
        <f t="shared" si="26"/>
        <v>0</v>
      </c>
      <c r="AE121" s="4">
        <f t="shared" si="27"/>
        <v>0</v>
      </c>
      <c r="AF121" s="4">
        <f t="shared" si="28"/>
        <v>0</v>
      </c>
      <c r="AG121" s="4">
        <f t="shared" si="29"/>
        <v>0</v>
      </c>
    </row>
    <row r="122" spans="1:33" s="4" customFormat="1" ht="15">
      <c r="A122" s="4">
        <f>+IF('2. Deuda'!$D$13=Tablas!$B$6,Tablas!Y122,IF('2. Deuda'!$D$13=Tablas!$B$7,Tablas!Z122,IF('2. Deuda'!$D$13=Tablas!$B$8,Tablas!AA122,Tablas!AB122)))</f>
        <v>10</v>
      </c>
      <c r="B122" s="4" t="str">
        <f>+'2. Deuda'!B149</f>
        <v>NA</v>
      </c>
      <c r="C122" s="4">
        <f>+'2. Deuda'!C149</f>
        <v>-3.965396899729967E-10</v>
      </c>
      <c r="D122" s="4">
        <f>+'2. Deuda'!D149</f>
        <v>0</v>
      </c>
      <c r="E122" s="4">
        <f>+'2. Deuda'!E149</f>
        <v>0</v>
      </c>
      <c r="F122" s="4">
        <f>+'2. Deuda'!F149</f>
        <v>0</v>
      </c>
      <c r="G122" s="4">
        <f>+'2. Deuda'!G149</f>
        <v>0</v>
      </c>
      <c r="H122" s="4">
        <f>+'2. Deuda'!H149</f>
        <v>0</v>
      </c>
      <c r="I122" s="4">
        <f>+'2. Deuda'!I149</f>
        <v>0</v>
      </c>
      <c r="J122" s="4">
        <f>+'2. Deuda'!J149</f>
        <v>-3.965396899729967E-10</v>
      </c>
      <c r="K122" s="4">
        <f>+'2. Deuda'!K149</f>
        <v>0</v>
      </c>
      <c r="L122" s="4">
        <f>+'2. Deuda'!P149</f>
        <v>0</v>
      </c>
      <c r="M122" s="4">
        <f>+'2. Deuda'!Q149</f>
        <v>0</v>
      </c>
      <c r="Y122" s="4">
        <f t="shared" si="25"/>
        <v>10</v>
      </c>
      <c r="AD122" s="4">
        <f t="shared" si="26"/>
        <v>1</v>
      </c>
      <c r="AE122" s="4">
        <f t="shared" si="27"/>
        <v>0</v>
      </c>
      <c r="AF122" s="4">
        <f t="shared" si="28"/>
        <v>0</v>
      </c>
      <c r="AG122" s="4">
        <f t="shared" si="29"/>
        <v>0</v>
      </c>
    </row>
    <row r="123" spans="1:33" s="4" customFormat="1" ht="15">
      <c r="A123" s="4">
        <f>+IF('2. Deuda'!$D$13=Tablas!$B$6,Tablas!Y123,IF('2. Deuda'!$D$13=Tablas!$B$7,Tablas!Z123,IF('2. Deuda'!$D$13=Tablas!$B$8,Tablas!AA123,Tablas!AB123)))</f>
        <v>10</v>
      </c>
      <c r="B123" s="4" t="str">
        <f>+'2. Deuda'!B150</f>
        <v>NA</v>
      </c>
      <c r="C123" s="4">
        <f>+'2. Deuda'!C150</f>
        <v>-3.965396899729967E-10</v>
      </c>
      <c r="D123" s="4">
        <f>+'2. Deuda'!D150</f>
        <v>0</v>
      </c>
      <c r="E123" s="4">
        <f>+'2. Deuda'!E150</f>
        <v>0</v>
      </c>
      <c r="F123" s="4">
        <f>+'2. Deuda'!F150</f>
        <v>0</v>
      </c>
      <c r="G123" s="4">
        <f>+'2. Deuda'!G150</f>
        <v>0</v>
      </c>
      <c r="H123" s="4">
        <f>+'2. Deuda'!H150</f>
        <v>0</v>
      </c>
      <c r="I123" s="4">
        <f>+'2. Deuda'!I150</f>
        <v>0</v>
      </c>
      <c r="J123" s="4">
        <f>+'2. Deuda'!J150</f>
        <v>-3.965396899729967E-10</v>
      </c>
      <c r="K123" s="4">
        <f>+'2. Deuda'!K150</f>
        <v>0</v>
      </c>
      <c r="L123" s="4">
        <f>+'2. Deuda'!P150</f>
        <v>0</v>
      </c>
      <c r="M123" s="4">
        <f>+'2. Deuda'!Q150</f>
        <v>0</v>
      </c>
      <c r="Y123" s="4">
        <f t="shared" si="25"/>
        <v>10</v>
      </c>
      <c r="AD123" s="4">
        <f t="shared" si="26"/>
        <v>0</v>
      </c>
      <c r="AE123" s="4">
        <f t="shared" si="27"/>
        <v>0</v>
      </c>
      <c r="AF123" s="4">
        <f t="shared" si="28"/>
        <v>0</v>
      </c>
      <c r="AG123" s="4">
        <f t="shared" si="29"/>
        <v>0</v>
      </c>
    </row>
    <row r="124" spans="1:33" s="4" customFormat="1" ht="15">
      <c r="A124" s="4">
        <f>+IF('2. Deuda'!$D$13=Tablas!$B$6,Tablas!Y124,IF('2. Deuda'!$D$13=Tablas!$B$7,Tablas!Z124,IF('2. Deuda'!$D$13=Tablas!$B$8,Tablas!AA124,Tablas!AB124)))</f>
        <v>10</v>
      </c>
      <c r="B124" s="4" t="str">
        <f>+'2. Deuda'!B151</f>
        <v>NA</v>
      </c>
      <c r="C124" s="4">
        <f>+'2. Deuda'!C151</f>
        <v>-3.965396899729967E-10</v>
      </c>
      <c r="D124" s="4">
        <f>+'2. Deuda'!D151</f>
        <v>0</v>
      </c>
      <c r="E124" s="4">
        <f>+'2. Deuda'!E151</f>
        <v>0</v>
      </c>
      <c r="F124" s="4">
        <f>+'2. Deuda'!F151</f>
        <v>0</v>
      </c>
      <c r="G124" s="4">
        <f>+'2. Deuda'!G151</f>
        <v>0</v>
      </c>
      <c r="H124" s="4">
        <f>+'2. Deuda'!H151</f>
        <v>0</v>
      </c>
      <c r="I124" s="4">
        <f>+'2. Deuda'!I151</f>
        <v>0</v>
      </c>
      <c r="J124" s="4">
        <f>+'2. Deuda'!J151</f>
        <v>-3.965396899729967E-10</v>
      </c>
      <c r="K124" s="4">
        <f>+'2. Deuda'!K151</f>
        <v>0</v>
      </c>
      <c r="L124" s="4">
        <f>+'2. Deuda'!P151</f>
        <v>0</v>
      </c>
      <c r="M124" s="4">
        <f>+'2. Deuda'!Q151</f>
        <v>0</v>
      </c>
      <c r="Y124" s="4">
        <f t="shared" si="25"/>
        <v>10</v>
      </c>
      <c r="AD124" s="4">
        <f t="shared" si="26"/>
        <v>0</v>
      </c>
      <c r="AE124" s="4">
        <f t="shared" si="27"/>
        <v>0</v>
      </c>
      <c r="AF124" s="4">
        <f t="shared" si="28"/>
        <v>0</v>
      </c>
      <c r="AG124" s="4">
        <f t="shared" si="29"/>
        <v>0</v>
      </c>
    </row>
    <row r="125" spans="1:33" s="4" customFormat="1" ht="15">
      <c r="A125" s="4">
        <f>+IF('2. Deuda'!$D$13=Tablas!$B$6,Tablas!Y125,IF('2. Deuda'!$D$13=Tablas!$B$7,Tablas!Z125,IF('2. Deuda'!$D$13=Tablas!$B$8,Tablas!AA125,Tablas!AB125)))</f>
        <v>10</v>
      </c>
      <c r="B125" s="4" t="str">
        <f>+'2. Deuda'!B152</f>
        <v>NA</v>
      </c>
      <c r="C125" s="4">
        <f>+'2. Deuda'!C152</f>
        <v>-3.965396899729967E-10</v>
      </c>
      <c r="D125" s="4">
        <f>+'2. Deuda'!D152</f>
        <v>0</v>
      </c>
      <c r="E125" s="4">
        <f>+'2. Deuda'!E152</f>
        <v>0</v>
      </c>
      <c r="F125" s="4">
        <f>+'2. Deuda'!F152</f>
        <v>0</v>
      </c>
      <c r="G125" s="4">
        <f>+'2. Deuda'!G152</f>
        <v>0</v>
      </c>
      <c r="H125" s="4">
        <f>+'2. Deuda'!H152</f>
        <v>0</v>
      </c>
      <c r="I125" s="4">
        <f>+'2. Deuda'!I152</f>
        <v>0</v>
      </c>
      <c r="J125" s="4">
        <f>+'2. Deuda'!J152</f>
        <v>-3.965396899729967E-10</v>
      </c>
      <c r="K125" s="4">
        <f>+'2. Deuda'!K152</f>
        <v>0</v>
      </c>
      <c r="L125" s="4">
        <f>+'2. Deuda'!P152</f>
        <v>0</v>
      </c>
      <c r="M125" s="4">
        <f>+'2. Deuda'!Q152</f>
        <v>0</v>
      </c>
      <c r="Y125" s="4">
        <f t="shared" si="25"/>
        <v>10</v>
      </c>
      <c r="AD125" s="4">
        <f t="shared" si="26"/>
        <v>0</v>
      </c>
      <c r="AE125" s="4">
        <f t="shared" si="27"/>
        <v>0</v>
      </c>
      <c r="AF125" s="4">
        <f t="shared" si="28"/>
        <v>0</v>
      </c>
      <c r="AG125" s="4">
        <f t="shared" si="29"/>
        <v>0</v>
      </c>
    </row>
    <row r="126" spans="1:33" s="4" customFormat="1" ht="15">
      <c r="A126" s="4">
        <f>+IF('2. Deuda'!$D$13=Tablas!$B$6,Tablas!Y126,IF('2. Deuda'!$D$13=Tablas!$B$7,Tablas!Z126,IF('2. Deuda'!$D$13=Tablas!$B$8,Tablas!AA126,Tablas!AB126)))</f>
        <v>10</v>
      </c>
      <c r="B126" s="4" t="str">
        <f>+'2. Deuda'!B153</f>
        <v>NA</v>
      </c>
      <c r="C126" s="4">
        <f>+'2. Deuda'!C153</f>
        <v>-3.965396899729967E-10</v>
      </c>
      <c r="D126" s="4">
        <f>+'2. Deuda'!D153</f>
        <v>0</v>
      </c>
      <c r="E126" s="4">
        <f>+'2. Deuda'!E153</f>
        <v>0</v>
      </c>
      <c r="F126" s="4">
        <f>+'2. Deuda'!F153</f>
        <v>0</v>
      </c>
      <c r="G126" s="4">
        <f>+'2. Deuda'!G153</f>
        <v>0</v>
      </c>
      <c r="H126" s="4">
        <f>+'2. Deuda'!H153</f>
        <v>0</v>
      </c>
      <c r="I126" s="4">
        <f>+'2. Deuda'!I153</f>
        <v>0</v>
      </c>
      <c r="J126" s="4">
        <f>+'2. Deuda'!J153</f>
        <v>-3.965396899729967E-10</v>
      </c>
      <c r="K126" s="4">
        <f>+'2. Deuda'!K153</f>
        <v>0</v>
      </c>
      <c r="L126" s="4">
        <f>+'2. Deuda'!P153</f>
        <v>0</v>
      </c>
      <c r="M126" s="4">
        <f>+'2. Deuda'!Q153</f>
        <v>0</v>
      </c>
      <c r="Y126" s="4">
        <f t="shared" si="25"/>
        <v>10</v>
      </c>
      <c r="AD126" s="4">
        <f t="shared" si="26"/>
        <v>0</v>
      </c>
      <c r="AE126" s="4">
        <f t="shared" si="27"/>
        <v>0</v>
      </c>
      <c r="AF126" s="4">
        <f t="shared" si="28"/>
        <v>0</v>
      </c>
      <c r="AG126" s="4">
        <f t="shared" si="29"/>
        <v>0</v>
      </c>
    </row>
    <row r="127" spans="1:33" s="4" customFormat="1" ht="15">
      <c r="A127" s="4">
        <f>+IF('2. Deuda'!$D$13=Tablas!$B$6,Tablas!Y127,IF('2. Deuda'!$D$13=Tablas!$B$7,Tablas!Z127,IF('2. Deuda'!$D$13=Tablas!$B$8,Tablas!AA127,Tablas!AB127)))</f>
        <v>10</v>
      </c>
      <c r="B127" s="4" t="str">
        <f>+'2. Deuda'!B154</f>
        <v>NA</v>
      </c>
      <c r="C127" s="4">
        <f>+'2. Deuda'!C154</f>
        <v>-3.965396899729967E-10</v>
      </c>
      <c r="D127" s="4">
        <f>+'2. Deuda'!D154</f>
        <v>0</v>
      </c>
      <c r="E127" s="4">
        <f>+'2. Deuda'!E154</f>
        <v>0</v>
      </c>
      <c r="F127" s="4">
        <f>+'2. Deuda'!F154</f>
        <v>0</v>
      </c>
      <c r="G127" s="4">
        <f>+'2. Deuda'!G154</f>
        <v>0</v>
      </c>
      <c r="H127" s="4">
        <f>+'2. Deuda'!H154</f>
        <v>0</v>
      </c>
      <c r="I127" s="4">
        <f>+'2. Deuda'!I154</f>
        <v>0</v>
      </c>
      <c r="J127" s="4">
        <f>+'2. Deuda'!J154</f>
        <v>-3.965396899729967E-10</v>
      </c>
      <c r="K127" s="4">
        <f>+'2. Deuda'!K154</f>
        <v>0</v>
      </c>
      <c r="L127" s="4">
        <f>+'2. Deuda'!P154</f>
        <v>0</v>
      </c>
      <c r="M127" s="4">
        <f>+'2. Deuda'!Q154</f>
        <v>0</v>
      </c>
      <c r="Y127" s="4">
        <f t="shared" si="25"/>
        <v>10</v>
      </c>
      <c r="AD127" s="4">
        <f t="shared" si="26"/>
        <v>0</v>
      </c>
      <c r="AE127" s="4">
        <f t="shared" si="27"/>
        <v>0</v>
      </c>
      <c r="AF127" s="4">
        <f t="shared" si="28"/>
        <v>0</v>
      </c>
      <c r="AG127" s="4">
        <f t="shared" si="29"/>
        <v>0</v>
      </c>
    </row>
    <row r="128" spans="1:33" s="4" customFormat="1" ht="15">
      <c r="A128" s="4">
        <f>+IF('2. Deuda'!$D$13=Tablas!$B$6,Tablas!Y128,IF('2. Deuda'!$D$13=Tablas!$B$7,Tablas!Z128,IF('2. Deuda'!$D$13=Tablas!$B$8,Tablas!AA128,Tablas!AB128)))</f>
        <v>10</v>
      </c>
      <c r="B128" s="4" t="str">
        <f>+'2. Deuda'!B155</f>
        <v>NA</v>
      </c>
      <c r="C128" s="4">
        <f>+'2. Deuda'!C155</f>
        <v>-3.965396899729967E-10</v>
      </c>
      <c r="D128" s="4">
        <f>+'2. Deuda'!D155</f>
        <v>0</v>
      </c>
      <c r="E128" s="4">
        <f>+'2. Deuda'!E155</f>
        <v>0</v>
      </c>
      <c r="F128" s="4">
        <f>+'2. Deuda'!F155</f>
        <v>0</v>
      </c>
      <c r="G128" s="4">
        <f>+'2. Deuda'!G155</f>
        <v>0</v>
      </c>
      <c r="H128" s="4">
        <f>+'2. Deuda'!H155</f>
        <v>0</v>
      </c>
      <c r="I128" s="4">
        <f>+'2. Deuda'!I155</f>
        <v>0</v>
      </c>
      <c r="J128" s="4">
        <f>+'2. Deuda'!J155</f>
        <v>-3.965396899729967E-10</v>
      </c>
      <c r="K128" s="4">
        <f>+'2. Deuda'!K155</f>
        <v>0</v>
      </c>
      <c r="L128" s="4">
        <f>+'2. Deuda'!P155</f>
        <v>0</v>
      </c>
      <c r="M128" s="4">
        <f>+'2. Deuda'!Q155</f>
        <v>0</v>
      </c>
      <c r="Y128" s="4">
        <f t="shared" si="25"/>
        <v>10</v>
      </c>
      <c r="AD128" s="4">
        <f t="shared" si="26"/>
        <v>0</v>
      </c>
      <c r="AE128" s="4">
        <f t="shared" si="27"/>
        <v>0</v>
      </c>
      <c r="AF128" s="4">
        <f t="shared" si="28"/>
        <v>0</v>
      </c>
      <c r="AG128" s="4">
        <f t="shared" si="29"/>
        <v>0</v>
      </c>
    </row>
    <row r="129" spans="1:33" s="4" customFormat="1" ht="15">
      <c r="A129" s="4">
        <f>+IF('2. Deuda'!$D$13=Tablas!$B$6,Tablas!Y129,IF('2. Deuda'!$D$13=Tablas!$B$7,Tablas!Z129,IF('2. Deuda'!$D$13=Tablas!$B$8,Tablas!AA129,Tablas!AB129)))</f>
        <v>10</v>
      </c>
      <c r="B129" s="4" t="str">
        <f>+'2. Deuda'!B156</f>
        <v>NA</v>
      </c>
      <c r="C129" s="4">
        <f>+'2. Deuda'!C156</f>
        <v>-3.965396899729967E-10</v>
      </c>
      <c r="D129" s="4">
        <f>+'2. Deuda'!D156</f>
        <v>0</v>
      </c>
      <c r="E129" s="4">
        <f>+'2. Deuda'!E156</f>
        <v>0</v>
      </c>
      <c r="F129" s="4">
        <f>+'2. Deuda'!F156</f>
        <v>0</v>
      </c>
      <c r="G129" s="4">
        <f>+'2. Deuda'!G156</f>
        <v>0</v>
      </c>
      <c r="H129" s="4">
        <f>+'2. Deuda'!H156</f>
        <v>0</v>
      </c>
      <c r="I129" s="4">
        <f>+'2. Deuda'!I156</f>
        <v>0</v>
      </c>
      <c r="J129" s="4">
        <f>+'2. Deuda'!J156</f>
        <v>-3.965396899729967E-10</v>
      </c>
      <c r="K129" s="4">
        <f>+'2. Deuda'!K156</f>
        <v>0</v>
      </c>
      <c r="L129" s="4">
        <f>+'2. Deuda'!P156</f>
        <v>0</v>
      </c>
      <c r="M129" s="4">
        <f>+'2. Deuda'!Q156</f>
        <v>0</v>
      </c>
      <c r="Y129" s="4">
        <f t="shared" si="25"/>
        <v>10</v>
      </c>
      <c r="AD129" s="4">
        <f t="shared" si="26"/>
        <v>0</v>
      </c>
      <c r="AE129" s="4">
        <f t="shared" si="27"/>
        <v>0</v>
      </c>
      <c r="AF129" s="4">
        <f t="shared" si="28"/>
        <v>0</v>
      </c>
      <c r="AG129" s="4">
        <f t="shared" si="29"/>
        <v>0</v>
      </c>
    </row>
    <row r="130" spans="1:33" s="4" customFormat="1" ht="15">
      <c r="A130" s="4">
        <f>+IF('2. Deuda'!$D$13=Tablas!$B$6,Tablas!Y130,IF('2. Deuda'!$D$13=Tablas!$B$7,Tablas!Z130,IF('2. Deuda'!$D$13=Tablas!$B$8,Tablas!AA130,Tablas!AB130)))</f>
        <v>10</v>
      </c>
      <c r="B130" s="4" t="str">
        <f>+'2. Deuda'!B157</f>
        <v>NA</v>
      </c>
      <c r="C130" s="4">
        <f>+'2. Deuda'!C157</f>
        <v>-3.965396899729967E-10</v>
      </c>
      <c r="D130" s="4">
        <f>+'2. Deuda'!D157</f>
        <v>0</v>
      </c>
      <c r="E130" s="4">
        <f>+'2. Deuda'!E157</f>
        <v>0</v>
      </c>
      <c r="F130" s="4">
        <f>+'2. Deuda'!F157</f>
        <v>0</v>
      </c>
      <c r="G130" s="4">
        <f>+'2. Deuda'!G157</f>
        <v>0</v>
      </c>
      <c r="H130" s="4">
        <f>+'2. Deuda'!H157</f>
        <v>0</v>
      </c>
      <c r="I130" s="4">
        <f>+'2. Deuda'!I157</f>
        <v>0</v>
      </c>
      <c r="J130" s="4">
        <f>+'2. Deuda'!J157</f>
        <v>-3.965396899729967E-10</v>
      </c>
      <c r="K130" s="4">
        <f>+'2. Deuda'!K157</f>
        <v>0</v>
      </c>
      <c r="L130" s="4">
        <f>+'2. Deuda'!P157</f>
        <v>0</v>
      </c>
      <c r="M130" s="4">
        <f>+'2. Deuda'!Q157</f>
        <v>0</v>
      </c>
      <c r="Y130" s="4">
        <f t="shared" si="25"/>
        <v>10</v>
      </c>
      <c r="AD130" s="4">
        <f t="shared" si="26"/>
        <v>0</v>
      </c>
      <c r="AE130" s="4">
        <f t="shared" si="27"/>
        <v>0</v>
      </c>
      <c r="AF130" s="4">
        <f t="shared" si="28"/>
        <v>0</v>
      </c>
      <c r="AG130" s="4">
        <f t="shared" si="29"/>
        <v>0</v>
      </c>
    </row>
    <row r="131" spans="1:33" s="4" customFormat="1" ht="15">
      <c r="A131" s="4">
        <f>+IF('2. Deuda'!$D$13=Tablas!$B$6,Tablas!Y131,IF('2. Deuda'!$D$13=Tablas!$B$7,Tablas!Z131,IF('2. Deuda'!$D$13=Tablas!$B$8,Tablas!AA131,Tablas!AB131)))</f>
        <v>10</v>
      </c>
      <c r="B131" s="4" t="str">
        <f>+'2. Deuda'!B158</f>
        <v>NA</v>
      </c>
      <c r="C131" s="4">
        <f>+'2. Deuda'!C158</f>
        <v>-3.965396899729967E-10</v>
      </c>
      <c r="D131" s="4">
        <f>+'2. Deuda'!D158</f>
        <v>0</v>
      </c>
      <c r="E131" s="4">
        <f>+'2. Deuda'!E158</f>
        <v>0</v>
      </c>
      <c r="F131" s="4">
        <f>+'2. Deuda'!F158</f>
        <v>0</v>
      </c>
      <c r="G131" s="4">
        <f>+'2. Deuda'!G158</f>
        <v>0</v>
      </c>
      <c r="H131" s="4">
        <f>+'2. Deuda'!H158</f>
        <v>0</v>
      </c>
      <c r="I131" s="4">
        <f>+'2. Deuda'!I158</f>
        <v>0</v>
      </c>
      <c r="J131" s="4">
        <f>+'2. Deuda'!J158</f>
        <v>-3.965396899729967E-10</v>
      </c>
      <c r="K131" s="4">
        <f>+'2. Deuda'!K158</f>
        <v>0</v>
      </c>
      <c r="L131" s="4">
        <f>+'2. Deuda'!P158</f>
        <v>0</v>
      </c>
      <c r="M131" s="4">
        <f>+'2. Deuda'!Q158</f>
        <v>0</v>
      </c>
      <c r="Y131" s="4">
        <f t="shared" si="25"/>
        <v>10</v>
      </c>
      <c r="AD131" s="4">
        <f t="shared" si="26"/>
        <v>0</v>
      </c>
      <c r="AE131" s="4">
        <f t="shared" si="27"/>
        <v>0</v>
      </c>
      <c r="AF131" s="4">
        <f t="shared" si="28"/>
        <v>0</v>
      </c>
      <c r="AG131" s="4">
        <f t="shared" si="29"/>
        <v>0</v>
      </c>
    </row>
    <row r="132" spans="1:33" s="4" customFormat="1" ht="15">
      <c r="A132" s="4">
        <f>+IF('2. Deuda'!$D$13=Tablas!$B$6,Tablas!Y132,IF('2. Deuda'!$D$13=Tablas!$B$7,Tablas!Z132,IF('2. Deuda'!$D$13=Tablas!$B$8,Tablas!AA132,Tablas!AB132)))</f>
        <v>10</v>
      </c>
      <c r="B132" s="4" t="str">
        <f>+'2. Deuda'!B159</f>
        <v>NA</v>
      </c>
      <c r="C132" s="4">
        <f>+'2. Deuda'!C159</f>
        <v>-3.965396899729967E-10</v>
      </c>
      <c r="D132" s="4">
        <f>+'2. Deuda'!D159</f>
        <v>0</v>
      </c>
      <c r="E132" s="4">
        <f>+'2. Deuda'!E159</f>
        <v>0</v>
      </c>
      <c r="F132" s="4">
        <f>+'2. Deuda'!F159</f>
        <v>0</v>
      </c>
      <c r="G132" s="4">
        <f>+'2. Deuda'!G159</f>
        <v>0</v>
      </c>
      <c r="H132" s="4">
        <f>+'2. Deuda'!H159</f>
        <v>0</v>
      </c>
      <c r="I132" s="4">
        <f>+'2. Deuda'!I159</f>
        <v>0</v>
      </c>
      <c r="J132" s="4">
        <f>+'2. Deuda'!J159</f>
        <v>-3.965396899729967E-10</v>
      </c>
      <c r="K132" s="4">
        <f>+'2. Deuda'!K159</f>
        <v>0</v>
      </c>
      <c r="L132" s="4">
        <f>+'2. Deuda'!P159</f>
        <v>0</v>
      </c>
      <c r="M132" s="4">
        <f>+'2. Deuda'!Q159</f>
        <v>0</v>
      </c>
      <c r="Y132" s="4">
        <f t="shared" si="25"/>
        <v>10</v>
      </c>
      <c r="AD132" s="4">
        <f t="shared" si="26"/>
        <v>0</v>
      </c>
      <c r="AE132" s="4">
        <f t="shared" si="27"/>
        <v>0</v>
      </c>
      <c r="AF132" s="4">
        <f t="shared" si="28"/>
        <v>0</v>
      </c>
      <c r="AG132" s="4">
        <f t="shared" si="29"/>
        <v>0</v>
      </c>
    </row>
    <row r="133" spans="1:33" s="4" customFormat="1" ht="15">
      <c r="A133" s="4">
        <f>+IF('2. Deuda'!$D$13=Tablas!$B$6,Tablas!Y133,IF('2. Deuda'!$D$13=Tablas!$B$7,Tablas!Z133,IF('2. Deuda'!$D$13=Tablas!$B$8,Tablas!AA133,Tablas!AB133)))</f>
        <v>10</v>
      </c>
      <c r="B133" s="4" t="str">
        <f>+'2. Deuda'!B160</f>
        <v>NA</v>
      </c>
      <c r="C133" s="4">
        <f>+'2. Deuda'!C160</f>
        <v>-3.965396899729967E-10</v>
      </c>
      <c r="D133" s="4">
        <f>+'2. Deuda'!D160</f>
        <v>0</v>
      </c>
      <c r="E133" s="4">
        <f>+'2. Deuda'!E160</f>
        <v>0</v>
      </c>
      <c r="F133" s="4">
        <f>+'2. Deuda'!F160</f>
        <v>0</v>
      </c>
      <c r="G133" s="4">
        <f>+'2. Deuda'!G160</f>
        <v>0</v>
      </c>
      <c r="H133" s="4">
        <f>+'2. Deuda'!H160</f>
        <v>0</v>
      </c>
      <c r="I133" s="4">
        <f>+'2. Deuda'!I160</f>
        <v>0</v>
      </c>
      <c r="J133" s="4">
        <f>+'2. Deuda'!J160</f>
        <v>-3.965396899729967E-10</v>
      </c>
      <c r="K133" s="4">
        <f>+'2. Deuda'!K160</f>
        <v>0</v>
      </c>
      <c r="L133" s="4">
        <f>+'2. Deuda'!P160</f>
        <v>0</v>
      </c>
      <c r="M133" s="4">
        <f>+'2. Deuda'!Q160</f>
        <v>0</v>
      </c>
      <c r="Y133" s="4">
        <f t="shared" si="25"/>
        <v>10</v>
      </c>
      <c r="AD133" s="4">
        <f t="shared" si="26"/>
        <v>0</v>
      </c>
      <c r="AE133" s="4">
        <f t="shared" si="27"/>
        <v>0</v>
      </c>
      <c r="AF133" s="4">
        <f t="shared" si="28"/>
        <v>0</v>
      </c>
      <c r="AG133" s="4">
        <f t="shared" si="29"/>
        <v>0</v>
      </c>
    </row>
    <row r="134" spans="1:33" s="4" customFormat="1" ht="15">
      <c r="A134" s="4">
        <f>+IF('2. Deuda'!$D$13=Tablas!$B$6,Tablas!Y134,IF('2. Deuda'!$D$13=Tablas!$B$7,Tablas!Z134,IF('2. Deuda'!$D$13=Tablas!$B$8,Tablas!AA134,Tablas!AB134)))</f>
        <v>11</v>
      </c>
      <c r="B134" s="4" t="str">
        <f>+'2. Deuda'!B161</f>
        <v>NA</v>
      </c>
      <c r="C134" s="4">
        <f>+'2. Deuda'!C161</f>
        <v>-3.965396899729967E-10</v>
      </c>
      <c r="D134" s="4">
        <f>+'2. Deuda'!D161</f>
        <v>0</v>
      </c>
      <c r="E134" s="4">
        <f>+'2. Deuda'!E161</f>
        <v>0</v>
      </c>
      <c r="F134" s="4">
        <f>+'2. Deuda'!F161</f>
        <v>0</v>
      </c>
      <c r="G134" s="4">
        <f>+'2. Deuda'!G161</f>
        <v>0</v>
      </c>
      <c r="H134" s="4">
        <f>+'2. Deuda'!H161</f>
        <v>0</v>
      </c>
      <c r="I134" s="4">
        <f>+'2. Deuda'!I161</f>
        <v>0</v>
      </c>
      <c r="J134" s="4">
        <f>+'2. Deuda'!J161</f>
        <v>-3.965396899729967E-10</v>
      </c>
      <c r="K134" s="4">
        <f>+'2. Deuda'!K161</f>
        <v>0</v>
      </c>
      <c r="L134" s="4">
        <f>+'2. Deuda'!P161</f>
        <v>0</v>
      </c>
      <c r="M134" s="4">
        <f>+'2. Deuda'!Q161</f>
        <v>0</v>
      </c>
      <c r="Y134" s="4">
        <f t="shared" si="25"/>
        <v>11</v>
      </c>
      <c r="AD134" s="4">
        <f t="shared" si="26"/>
        <v>1</v>
      </c>
      <c r="AE134" s="4">
        <f t="shared" si="27"/>
        <v>0</v>
      </c>
      <c r="AF134" s="4">
        <f t="shared" si="28"/>
        <v>0</v>
      </c>
      <c r="AG134" s="4">
        <f t="shared" si="29"/>
        <v>0</v>
      </c>
    </row>
    <row r="135" spans="1:33" s="4" customFormat="1" ht="15">
      <c r="A135" s="4">
        <f>+IF('2. Deuda'!$D$13=Tablas!$B$6,Tablas!Y135,IF('2. Deuda'!$D$13=Tablas!$B$7,Tablas!Z135,IF('2. Deuda'!$D$13=Tablas!$B$8,Tablas!AA135,Tablas!AB135)))</f>
        <v>11</v>
      </c>
      <c r="B135" s="4" t="str">
        <f>+'2. Deuda'!B162</f>
        <v>NA</v>
      </c>
      <c r="C135" s="4">
        <f>+'2. Deuda'!C162</f>
        <v>-3.965396899729967E-10</v>
      </c>
      <c r="D135" s="4">
        <f>+'2. Deuda'!D162</f>
        <v>0</v>
      </c>
      <c r="E135" s="4">
        <f>+'2. Deuda'!E162</f>
        <v>0</v>
      </c>
      <c r="F135" s="4">
        <f>+'2. Deuda'!F162</f>
        <v>0</v>
      </c>
      <c r="G135" s="4">
        <f>+'2. Deuda'!G162</f>
        <v>0</v>
      </c>
      <c r="H135" s="4">
        <f>+'2. Deuda'!H162</f>
        <v>0</v>
      </c>
      <c r="I135" s="4">
        <f>+'2. Deuda'!I162</f>
        <v>0</v>
      </c>
      <c r="J135" s="4">
        <f>+'2. Deuda'!J162</f>
        <v>-3.965396899729967E-10</v>
      </c>
      <c r="K135" s="4">
        <f>+'2. Deuda'!K162</f>
        <v>0</v>
      </c>
      <c r="L135" s="4">
        <f>+'2. Deuda'!P162</f>
        <v>0</v>
      </c>
      <c r="M135" s="4">
        <f>+'2. Deuda'!Q162</f>
        <v>0</v>
      </c>
      <c r="Y135" s="4">
        <f t="shared" si="25"/>
        <v>11</v>
      </c>
      <c r="AD135" s="4">
        <f t="shared" si="26"/>
        <v>0</v>
      </c>
      <c r="AE135" s="4">
        <f t="shared" si="27"/>
        <v>0</v>
      </c>
      <c r="AF135" s="4">
        <f t="shared" si="28"/>
        <v>0</v>
      </c>
      <c r="AG135" s="4">
        <f t="shared" si="29"/>
        <v>0</v>
      </c>
    </row>
    <row r="136" spans="1:33" s="4" customFormat="1" ht="15">
      <c r="A136" s="4">
        <f>+IF('2. Deuda'!$D$13=Tablas!$B$6,Tablas!Y136,IF('2. Deuda'!$D$13=Tablas!$B$7,Tablas!Z136,IF('2. Deuda'!$D$13=Tablas!$B$8,Tablas!AA136,Tablas!AB136)))</f>
        <v>11</v>
      </c>
      <c r="B136" s="4" t="str">
        <f>+'2. Deuda'!B163</f>
        <v>NA</v>
      </c>
      <c r="C136" s="4">
        <f>+'2. Deuda'!C163</f>
        <v>-3.965396899729967E-10</v>
      </c>
      <c r="D136" s="4">
        <f>+'2. Deuda'!D163</f>
        <v>0</v>
      </c>
      <c r="E136" s="4">
        <f>+'2. Deuda'!E163</f>
        <v>0</v>
      </c>
      <c r="F136" s="4">
        <f>+'2. Deuda'!F163</f>
        <v>0</v>
      </c>
      <c r="G136" s="4">
        <f>+'2. Deuda'!G163</f>
        <v>0</v>
      </c>
      <c r="H136" s="4">
        <f>+'2. Deuda'!H163</f>
        <v>0</v>
      </c>
      <c r="I136" s="4">
        <f>+'2. Deuda'!I163</f>
        <v>0</v>
      </c>
      <c r="J136" s="4">
        <f>+'2. Deuda'!J163</f>
        <v>-3.965396899729967E-10</v>
      </c>
      <c r="K136" s="4">
        <f>+'2. Deuda'!K163</f>
        <v>0</v>
      </c>
      <c r="L136" s="4">
        <f>+'2. Deuda'!P163</f>
        <v>0</v>
      </c>
      <c r="M136" s="4">
        <f>+'2. Deuda'!Q163</f>
        <v>0</v>
      </c>
      <c r="Y136" s="4">
        <f t="shared" si="25"/>
        <v>11</v>
      </c>
      <c r="AD136" s="4">
        <f t="shared" si="26"/>
        <v>0</v>
      </c>
      <c r="AE136" s="4">
        <f t="shared" si="27"/>
        <v>0</v>
      </c>
      <c r="AF136" s="4">
        <f t="shared" si="28"/>
        <v>0</v>
      </c>
      <c r="AG136" s="4">
        <f t="shared" si="29"/>
        <v>0</v>
      </c>
    </row>
    <row r="137" spans="1:33" s="4" customFormat="1" ht="15">
      <c r="A137" s="4">
        <f>+IF('2. Deuda'!$D$13=Tablas!$B$6,Tablas!Y137,IF('2. Deuda'!$D$13=Tablas!$B$7,Tablas!Z137,IF('2. Deuda'!$D$13=Tablas!$B$8,Tablas!AA137,Tablas!AB137)))</f>
        <v>11</v>
      </c>
      <c r="B137" s="4" t="str">
        <f>+'2. Deuda'!B164</f>
        <v>NA</v>
      </c>
      <c r="C137" s="4">
        <f>+'2. Deuda'!C164</f>
        <v>-3.965396899729967E-10</v>
      </c>
      <c r="D137" s="4">
        <f>+'2. Deuda'!D164</f>
        <v>0</v>
      </c>
      <c r="E137" s="4">
        <f>+'2. Deuda'!E164</f>
        <v>0</v>
      </c>
      <c r="F137" s="4">
        <f>+'2. Deuda'!F164</f>
        <v>0</v>
      </c>
      <c r="G137" s="4">
        <f>+'2. Deuda'!G164</f>
        <v>0</v>
      </c>
      <c r="H137" s="4">
        <f>+'2. Deuda'!H164</f>
        <v>0</v>
      </c>
      <c r="I137" s="4">
        <f>+'2. Deuda'!I164</f>
        <v>0</v>
      </c>
      <c r="J137" s="4">
        <f>+'2. Deuda'!J164</f>
        <v>-3.965396899729967E-10</v>
      </c>
      <c r="K137" s="4">
        <f>+'2. Deuda'!K164</f>
        <v>0</v>
      </c>
      <c r="L137" s="4">
        <f>+'2. Deuda'!P164</f>
        <v>0</v>
      </c>
      <c r="M137" s="4">
        <f>+'2. Deuda'!Q164</f>
        <v>0</v>
      </c>
      <c r="Y137" s="4">
        <f t="shared" si="25"/>
        <v>11</v>
      </c>
      <c r="AD137" s="4">
        <f t="shared" si="26"/>
        <v>0</v>
      </c>
      <c r="AE137" s="4">
        <f t="shared" si="27"/>
        <v>0</v>
      </c>
      <c r="AF137" s="4">
        <f t="shared" si="28"/>
        <v>0</v>
      </c>
      <c r="AG137" s="4">
        <f t="shared" si="29"/>
        <v>0</v>
      </c>
    </row>
    <row r="138" spans="1:33" s="4" customFormat="1" ht="15">
      <c r="A138" s="4">
        <f>+IF('2. Deuda'!$D$13=Tablas!$B$6,Tablas!Y138,IF('2. Deuda'!$D$13=Tablas!$B$7,Tablas!Z138,IF('2. Deuda'!$D$13=Tablas!$B$8,Tablas!AA138,Tablas!AB138)))</f>
        <v>11</v>
      </c>
      <c r="B138" s="4" t="str">
        <f>+'2. Deuda'!B165</f>
        <v>NA</v>
      </c>
      <c r="C138" s="4">
        <f>+'2. Deuda'!C165</f>
        <v>-3.965396899729967E-10</v>
      </c>
      <c r="D138" s="4">
        <f>+'2. Deuda'!D165</f>
        <v>0</v>
      </c>
      <c r="E138" s="4">
        <f>+'2. Deuda'!E165</f>
        <v>0</v>
      </c>
      <c r="F138" s="4">
        <f>+'2. Deuda'!F165</f>
        <v>0</v>
      </c>
      <c r="G138" s="4">
        <f>+'2. Deuda'!G165</f>
        <v>0</v>
      </c>
      <c r="H138" s="4">
        <f>+'2. Deuda'!H165</f>
        <v>0</v>
      </c>
      <c r="I138" s="4">
        <f>+'2. Deuda'!I165</f>
        <v>0</v>
      </c>
      <c r="J138" s="4">
        <f>+'2. Deuda'!J165</f>
        <v>-3.965396899729967E-10</v>
      </c>
      <c r="K138" s="4">
        <f>+'2. Deuda'!K165</f>
        <v>0</v>
      </c>
      <c r="L138" s="4">
        <f>+'2. Deuda'!P165</f>
        <v>0</v>
      </c>
      <c r="M138" s="4">
        <f>+'2. Deuda'!Q165</f>
        <v>0</v>
      </c>
      <c r="Y138" s="4">
        <f t="shared" si="25"/>
        <v>11</v>
      </c>
      <c r="AD138" s="4">
        <f t="shared" si="26"/>
        <v>0</v>
      </c>
      <c r="AE138" s="4">
        <f t="shared" si="27"/>
        <v>0</v>
      </c>
      <c r="AF138" s="4">
        <f t="shared" si="28"/>
        <v>0</v>
      </c>
      <c r="AG138" s="4">
        <f t="shared" si="29"/>
        <v>0</v>
      </c>
    </row>
    <row r="139" spans="1:33" s="4" customFormat="1" ht="15">
      <c r="A139" s="4">
        <f>+IF('2. Deuda'!$D$13=Tablas!$B$6,Tablas!Y139,IF('2. Deuda'!$D$13=Tablas!$B$7,Tablas!Z139,IF('2. Deuda'!$D$13=Tablas!$B$8,Tablas!AA139,Tablas!AB139)))</f>
        <v>11</v>
      </c>
      <c r="B139" s="4" t="str">
        <f>+'2. Deuda'!B166</f>
        <v>NA</v>
      </c>
      <c r="C139" s="4">
        <f>+'2. Deuda'!C166</f>
        <v>-3.965396899729967E-10</v>
      </c>
      <c r="D139" s="4">
        <f>+'2. Deuda'!D166</f>
        <v>0</v>
      </c>
      <c r="E139" s="4">
        <f>+'2. Deuda'!E166</f>
        <v>0</v>
      </c>
      <c r="F139" s="4">
        <f>+'2. Deuda'!F166</f>
        <v>0</v>
      </c>
      <c r="G139" s="4">
        <f>+'2. Deuda'!G166</f>
        <v>0</v>
      </c>
      <c r="H139" s="4">
        <f>+'2. Deuda'!H166</f>
        <v>0</v>
      </c>
      <c r="I139" s="4">
        <f>+'2. Deuda'!I166</f>
        <v>0</v>
      </c>
      <c r="J139" s="4">
        <f>+'2. Deuda'!J166</f>
        <v>-3.965396899729967E-10</v>
      </c>
      <c r="K139" s="4">
        <f>+'2. Deuda'!K166</f>
        <v>0</v>
      </c>
      <c r="L139" s="4">
        <f>+'2. Deuda'!P166</f>
        <v>0</v>
      </c>
      <c r="M139" s="4">
        <f>+'2. Deuda'!Q166</f>
        <v>0</v>
      </c>
      <c r="Y139" s="4">
        <f t="shared" si="25"/>
        <v>11</v>
      </c>
      <c r="AD139" s="4">
        <f t="shared" si="26"/>
        <v>0</v>
      </c>
      <c r="AE139" s="4">
        <f t="shared" si="27"/>
        <v>0</v>
      </c>
      <c r="AF139" s="4">
        <f t="shared" si="28"/>
        <v>0</v>
      </c>
      <c r="AG139" s="4">
        <f t="shared" si="29"/>
        <v>0</v>
      </c>
    </row>
    <row r="140" spans="1:33" s="4" customFormat="1" ht="15">
      <c r="A140" s="4">
        <f>+IF('2. Deuda'!$D$13=Tablas!$B$6,Tablas!Y140,IF('2. Deuda'!$D$13=Tablas!$B$7,Tablas!Z140,IF('2. Deuda'!$D$13=Tablas!$B$8,Tablas!AA140,Tablas!AB140)))</f>
        <v>11</v>
      </c>
      <c r="B140" s="4" t="str">
        <f>+'2. Deuda'!B167</f>
        <v>NA</v>
      </c>
      <c r="C140" s="4">
        <f>+'2. Deuda'!C167</f>
        <v>-3.965396899729967E-10</v>
      </c>
      <c r="D140" s="4">
        <f>+'2. Deuda'!D167</f>
        <v>0</v>
      </c>
      <c r="E140" s="4">
        <f>+'2. Deuda'!E167</f>
        <v>0</v>
      </c>
      <c r="F140" s="4">
        <f>+'2. Deuda'!F167</f>
        <v>0</v>
      </c>
      <c r="G140" s="4">
        <f>+'2. Deuda'!G167</f>
        <v>0</v>
      </c>
      <c r="H140" s="4">
        <f>+'2. Deuda'!H167</f>
        <v>0</v>
      </c>
      <c r="I140" s="4">
        <f>+'2. Deuda'!I167</f>
        <v>0</v>
      </c>
      <c r="J140" s="4">
        <f>+'2. Deuda'!J167</f>
        <v>-3.965396899729967E-10</v>
      </c>
      <c r="K140" s="4">
        <f>+'2. Deuda'!K167</f>
        <v>0</v>
      </c>
      <c r="L140" s="4">
        <f>+'2. Deuda'!P167</f>
        <v>0</v>
      </c>
      <c r="M140" s="4">
        <f>+'2. Deuda'!Q167</f>
        <v>0</v>
      </c>
      <c r="Y140" s="4">
        <f t="shared" si="25"/>
        <v>11</v>
      </c>
      <c r="AD140" s="4">
        <f t="shared" si="26"/>
        <v>0</v>
      </c>
      <c r="AE140" s="4">
        <f t="shared" si="27"/>
        <v>0</v>
      </c>
      <c r="AF140" s="4">
        <f t="shared" si="28"/>
        <v>0</v>
      </c>
      <c r="AG140" s="4">
        <f t="shared" si="29"/>
        <v>0</v>
      </c>
    </row>
    <row r="141" spans="1:33" s="4" customFormat="1" ht="15">
      <c r="A141" s="4">
        <f>+IF('2. Deuda'!$D$13=Tablas!$B$6,Tablas!Y141,IF('2. Deuda'!$D$13=Tablas!$B$7,Tablas!Z141,IF('2. Deuda'!$D$13=Tablas!$B$8,Tablas!AA141,Tablas!AB141)))</f>
        <v>11</v>
      </c>
      <c r="B141" s="4" t="str">
        <f>+'2. Deuda'!B168</f>
        <v>NA</v>
      </c>
      <c r="C141" s="4">
        <f>+'2. Deuda'!C168</f>
        <v>-3.965396899729967E-10</v>
      </c>
      <c r="D141" s="4">
        <f>+'2. Deuda'!D168</f>
        <v>0</v>
      </c>
      <c r="E141" s="4">
        <f>+'2. Deuda'!E168</f>
        <v>0</v>
      </c>
      <c r="F141" s="4">
        <f>+'2. Deuda'!F168</f>
        <v>0</v>
      </c>
      <c r="G141" s="4">
        <f>+'2. Deuda'!G168</f>
        <v>0</v>
      </c>
      <c r="H141" s="4">
        <f>+'2. Deuda'!H168</f>
        <v>0</v>
      </c>
      <c r="I141" s="4">
        <f>+'2. Deuda'!I168</f>
        <v>0</v>
      </c>
      <c r="J141" s="4">
        <f>+'2. Deuda'!J168</f>
        <v>-3.965396899729967E-10</v>
      </c>
      <c r="K141" s="4">
        <f>+'2. Deuda'!K168</f>
        <v>0</v>
      </c>
      <c r="L141" s="4">
        <f>+'2. Deuda'!P168</f>
        <v>0</v>
      </c>
      <c r="M141" s="4">
        <f>+'2. Deuda'!Q168</f>
        <v>0</v>
      </c>
      <c r="Y141" s="4">
        <f t="shared" si="25"/>
        <v>11</v>
      </c>
      <c r="AD141" s="4">
        <f t="shared" si="26"/>
        <v>0</v>
      </c>
      <c r="AE141" s="4">
        <f t="shared" si="27"/>
        <v>0</v>
      </c>
      <c r="AF141" s="4">
        <f t="shared" si="28"/>
        <v>0</v>
      </c>
      <c r="AG141" s="4">
        <f t="shared" si="29"/>
        <v>0</v>
      </c>
    </row>
    <row r="142" spans="1:33" s="4" customFormat="1" ht="15">
      <c r="A142" s="4">
        <f>+IF('2. Deuda'!$D$13=Tablas!$B$6,Tablas!Y142,IF('2. Deuda'!$D$13=Tablas!$B$7,Tablas!Z142,IF('2. Deuda'!$D$13=Tablas!$B$8,Tablas!AA142,Tablas!AB142)))</f>
        <v>11</v>
      </c>
      <c r="B142" s="4" t="str">
        <f>+'2. Deuda'!B169</f>
        <v>NA</v>
      </c>
      <c r="C142" s="4">
        <f>+'2. Deuda'!C169</f>
        <v>-3.965396899729967E-10</v>
      </c>
      <c r="D142" s="4">
        <f>+'2. Deuda'!D169</f>
        <v>0</v>
      </c>
      <c r="E142" s="4">
        <f>+'2. Deuda'!E169</f>
        <v>0</v>
      </c>
      <c r="F142" s="4">
        <f>+'2. Deuda'!F169</f>
        <v>0</v>
      </c>
      <c r="G142" s="4">
        <f>+'2. Deuda'!G169</f>
        <v>0</v>
      </c>
      <c r="H142" s="4">
        <f>+'2. Deuda'!H169</f>
        <v>0</v>
      </c>
      <c r="I142" s="4">
        <f>+'2. Deuda'!I169</f>
        <v>0</v>
      </c>
      <c r="J142" s="4">
        <f>+'2. Deuda'!J169</f>
        <v>-3.965396899729967E-10</v>
      </c>
      <c r="K142" s="4">
        <f>+'2. Deuda'!K169</f>
        <v>0</v>
      </c>
      <c r="L142" s="4">
        <f>+'2. Deuda'!P169</f>
        <v>0</v>
      </c>
      <c r="M142" s="4">
        <f>+'2. Deuda'!Q169</f>
        <v>0</v>
      </c>
      <c r="Y142" s="4">
        <f t="shared" si="25"/>
        <v>11</v>
      </c>
      <c r="AD142" s="4">
        <f t="shared" si="26"/>
        <v>0</v>
      </c>
      <c r="AE142" s="4">
        <f t="shared" si="27"/>
        <v>0</v>
      </c>
      <c r="AF142" s="4">
        <f t="shared" si="28"/>
        <v>0</v>
      </c>
      <c r="AG142" s="4">
        <f t="shared" si="29"/>
        <v>0</v>
      </c>
    </row>
    <row r="143" spans="1:33" s="4" customFormat="1" ht="15">
      <c r="A143" s="4">
        <f>+IF('2. Deuda'!$D$13=Tablas!$B$6,Tablas!Y143,IF('2. Deuda'!$D$13=Tablas!$B$7,Tablas!Z143,IF('2. Deuda'!$D$13=Tablas!$B$8,Tablas!AA143,Tablas!AB143)))</f>
        <v>11</v>
      </c>
      <c r="B143" s="4" t="str">
        <f>+'2. Deuda'!B170</f>
        <v>NA</v>
      </c>
      <c r="C143" s="4">
        <f>+'2. Deuda'!C170</f>
        <v>-3.965396899729967E-10</v>
      </c>
      <c r="D143" s="4">
        <f>+'2. Deuda'!D170</f>
        <v>0</v>
      </c>
      <c r="E143" s="4">
        <f>+'2. Deuda'!E170</f>
        <v>0</v>
      </c>
      <c r="F143" s="4">
        <f>+'2. Deuda'!F170</f>
        <v>0</v>
      </c>
      <c r="G143" s="4">
        <f>+'2. Deuda'!G170</f>
        <v>0</v>
      </c>
      <c r="H143" s="4">
        <f>+'2. Deuda'!H170</f>
        <v>0</v>
      </c>
      <c r="I143" s="4">
        <f>+'2. Deuda'!I170</f>
        <v>0</v>
      </c>
      <c r="J143" s="4">
        <f>+'2. Deuda'!J170</f>
        <v>-3.965396899729967E-10</v>
      </c>
      <c r="K143" s="4">
        <f>+'2. Deuda'!K170</f>
        <v>0</v>
      </c>
      <c r="L143" s="4">
        <f>+'2. Deuda'!P170</f>
        <v>0</v>
      </c>
      <c r="M143" s="4">
        <f>+'2. Deuda'!Q170</f>
        <v>0</v>
      </c>
      <c r="Y143" s="4">
        <f t="shared" si="25"/>
        <v>11</v>
      </c>
      <c r="AD143" s="4">
        <f t="shared" si="26"/>
        <v>0</v>
      </c>
      <c r="AE143" s="4">
        <f t="shared" si="27"/>
        <v>0</v>
      </c>
      <c r="AF143" s="4">
        <f t="shared" si="28"/>
        <v>0</v>
      </c>
      <c r="AG143" s="4">
        <f t="shared" si="29"/>
        <v>0</v>
      </c>
    </row>
    <row r="144" spans="1:33" s="4" customFormat="1" ht="15">
      <c r="A144" s="4">
        <f>+IF('2. Deuda'!$D$13=Tablas!$B$6,Tablas!Y144,IF('2. Deuda'!$D$13=Tablas!$B$7,Tablas!Z144,IF('2. Deuda'!$D$13=Tablas!$B$8,Tablas!AA144,Tablas!AB144)))</f>
        <v>11</v>
      </c>
      <c r="B144" s="4" t="str">
        <f>+'2. Deuda'!B171</f>
        <v>NA</v>
      </c>
      <c r="C144" s="4">
        <f>+'2. Deuda'!C171</f>
        <v>-3.965396899729967E-10</v>
      </c>
      <c r="D144" s="4">
        <f>+'2. Deuda'!D171</f>
        <v>0</v>
      </c>
      <c r="E144" s="4">
        <f>+'2. Deuda'!E171</f>
        <v>0</v>
      </c>
      <c r="F144" s="4">
        <f>+'2. Deuda'!F171</f>
        <v>0</v>
      </c>
      <c r="G144" s="4">
        <f>+'2. Deuda'!G171</f>
        <v>0</v>
      </c>
      <c r="H144" s="4">
        <f>+'2. Deuda'!H171</f>
        <v>0</v>
      </c>
      <c r="I144" s="4">
        <f>+'2. Deuda'!I171</f>
        <v>0</v>
      </c>
      <c r="J144" s="4">
        <f>+'2. Deuda'!J171</f>
        <v>-3.965396899729967E-10</v>
      </c>
      <c r="K144" s="4">
        <f>+'2. Deuda'!K171</f>
        <v>0</v>
      </c>
      <c r="L144" s="4">
        <f>+'2. Deuda'!P171</f>
        <v>0</v>
      </c>
      <c r="M144" s="4">
        <f>+'2. Deuda'!Q171</f>
        <v>0</v>
      </c>
      <c r="Y144" s="4">
        <f t="shared" si="25"/>
        <v>11</v>
      </c>
      <c r="AD144" s="4">
        <f t="shared" si="26"/>
        <v>0</v>
      </c>
      <c r="AE144" s="4">
        <f t="shared" si="27"/>
        <v>0</v>
      </c>
      <c r="AF144" s="4">
        <f t="shared" si="28"/>
        <v>0</v>
      </c>
      <c r="AG144" s="4">
        <f t="shared" si="29"/>
        <v>0</v>
      </c>
    </row>
    <row r="145" spans="1:33" s="4" customFormat="1" ht="15">
      <c r="A145" s="4">
        <f>+IF('2. Deuda'!$D$13=Tablas!$B$6,Tablas!Y145,IF('2. Deuda'!$D$13=Tablas!$B$7,Tablas!Z145,IF('2. Deuda'!$D$13=Tablas!$B$8,Tablas!AA145,Tablas!AB145)))</f>
        <v>11</v>
      </c>
      <c r="B145" s="4" t="str">
        <f>+'2. Deuda'!B172</f>
        <v>NA</v>
      </c>
      <c r="C145" s="4">
        <f>+'2. Deuda'!C172</f>
        <v>-3.965396899729967E-10</v>
      </c>
      <c r="D145" s="4">
        <f>+'2. Deuda'!D172</f>
        <v>0</v>
      </c>
      <c r="E145" s="4">
        <f>+'2. Deuda'!E172</f>
        <v>0</v>
      </c>
      <c r="F145" s="4">
        <f>+'2. Deuda'!F172</f>
        <v>0</v>
      </c>
      <c r="G145" s="4">
        <f>+'2. Deuda'!G172</f>
        <v>0</v>
      </c>
      <c r="H145" s="4">
        <f>+'2. Deuda'!H172</f>
        <v>0</v>
      </c>
      <c r="I145" s="4">
        <f>+'2. Deuda'!I172</f>
        <v>0</v>
      </c>
      <c r="J145" s="4">
        <f>+'2. Deuda'!J172</f>
        <v>-3.965396899729967E-10</v>
      </c>
      <c r="K145" s="4">
        <f>+'2. Deuda'!K172</f>
        <v>0</v>
      </c>
      <c r="L145" s="4">
        <f>+'2. Deuda'!P172</f>
        <v>0</v>
      </c>
      <c r="M145" s="4">
        <f>+'2. Deuda'!Q172</f>
        <v>0</v>
      </c>
      <c r="Y145" s="4">
        <f t="shared" si="25"/>
        <v>11</v>
      </c>
      <c r="AD145" s="4">
        <f t="shared" si="26"/>
        <v>0</v>
      </c>
      <c r="AE145" s="4">
        <f t="shared" si="27"/>
        <v>0</v>
      </c>
      <c r="AF145" s="4">
        <f t="shared" si="28"/>
        <v>0</v>
      </c>
      <c r="AG145" s="4">
        <f t="shared" si="29"/>
        <v>0</v>
      </c>
    </row>
    <row r="146" spans="1:33" s="4" customFormat="1" ht="15">
      <c r="A146" s="4">
        <f>+IF('2. Deuda'!$D$13=Tablas!$B$6,Tablas!Y146,IF('2. Deuda'!$D$13=Tablas!$B$7,Tablas!Z146,IF('2. Deuda'!$D$13=Tablas!$B$8,Tablas!AA146,Tablas!AB146)))</f>
        <v>12</v>
      </c>
      <c r="B146" s="4" t="str">
        <f>+'2. Deuda'!B173</f>
        <v>NA</v>
      </c>
      <c r="C146" s="4">
        <f>+'2. Deuda'!C173</f>
        <v>-3.965396899729967E-10</v>
      </c>
      <c r="D146" s="4">
        <f>+'2. Deuda'!D173</f>
        <v>0</v>
      </c>
      <c r="E146" s="4">
        <f>+'2. Deuda'!E173</f>
        <v>0</v>
      </c>
      <c r="F146" s="4">
        <f>+'2. Deuda'!F173</f>
        <v>0</v>
      </c>
      <c r="G146" s="4">
        <f>+'2. Deuda'!G173</f>
        <v>0</v>
      </c>
      <c r="H146" s="4">
        <f>+'2. Deuda'!H173</f>
        <v>0</v>
      </c>
      <c r="I146" s="4">
        <f>+'2. Deuda'!I173</f>
        <v>0</v>
      </c>
      <c r="J146" s="4">
        <f>+'2. Deuda'!J173</f>
        <v>-3.965396899729967E-10</v>
      </c>
      <c r="K146" s="4">
        <f>+'2. Deuda'!K173</f>
        <v>0</v>
      </c>
      <c r="L146" s="4">
        <f>+'2. Deuda'!P173</f>
        <v>0</v>
      </c>
      <c r="M146" s="4">
        <f>+'2. Deuda'!Q173</f>
        <v>0</v>
      </c>
      <c r="Y146" s="4">
        <f t="shared" si="25"/>
        <v>12</v>
      </c>
      <c r="AD146" s="4">
        <f t="shared" si="26"/>
        <v>1</v>
      </c>
      <c r="AE146" s="4">
        <f t="shared" si="27"/>
        <v>0</v>
      </c>
      <c r="AF146" s="4">
        <f t="shared" si="28"/>
        <v>0</v>
      </c>
      <c r="AG146" s="4">
        <f t="shared" si="29"/>
        <v>0</v>
      </c>
    </row>
    <row r="147" spans="1:33" s="4" customFormat="1" ht="15">
      <c r="A147" s="4">
        <f>+IF('2. Deuda'!$D$13=Tablas!$B$6,Tablas!Y147,IF('2. Deuda'!$D$13=Tablas!$B$7,Tablas!Z147,IF('2. Deuda'!$D$13=Tablas!$B$8,Tablas!AA147,Tablas!AB147)))</f>
        <v>12</v>
      </c>
      <c r="B147" s="4" t="str">
        <f>+'2. Deuda'!B174</f>
        <v>NA</v>
      </c>
      <c r="C147" s="4">
        <f>+'2. Deuda'!C174</f>
        <v>-3.965396899729967E-10</v>
      </c>
      <c r="D147" s="4">
        <f>+'2. Deuda'!D174</f>
        <v>0</v>
      </c>
      <c r="E147" s="4">
        <f>+'2. Deuda'!E174</f>
        <v>0</v>
      </c>
      <c r="F147" s="4">
        <f>+'2. Deuda'!F174</f>
        <v>0</v>
      </c>
      <c r="G147" s="4">
        <f>+'2. Deuda'!G174</f>
        <v>0</v>
      </c>
      <c r="H147" s="4">
        <f>+'2. Deuda'!H174</f>
        <v>0</v>
      </c>
      <c r="I147" s="4">
        <f>+'2. Deuda'!I174</f>
        <v>0</v>
      </c>
      <c r="J147" s="4">
        <f>+'2. Deuda'!J174</f>
        <v>-3.965396899729967E-10</v>
      </c>
      <c r="K147" s="4">
        <f>+'2. Deuda'!K174</f>
        <v>0</v>
      </c>
      <c r="L147" s="4">
        <f>+'2. Deuda'!P174</f>
        <v>0</v>
      </c>
      <c r="M147" s="4">
        <f>+'2. Deuda'!Q174</f>
        <v>0</v>
      </c>
      <c r="Y147" s="4">
        <f t="shared" si="25"/>
        <v>12</v>
      </c>
      <c r="AD147" s="4">
        <f t="shared" si="26"/>
        <v>0</v>
      </c>
      <c r="AE147" s="4">
        <f t="shared" si="27"/>
        <v>0</v>
      </c>
      <c r="AF147" s="4">
        <f t="shared" si="28"/>
        <v>0</v>
      </c>
      <c r="AG147" s="4">
        <f t="shared" si="29"/>
        <v>0</v>
      </c>
    </row>
    <row r="148" spans="1:33" s="4" customFormat="1" ht="15">
      <c r="A148" s="4">
        <f>+IF('2. Deuda'!$D$13=Tablas!$B$6,Tablas!Y148,IF('2. Deuda'!$D$13=Tablas!$B$7,Tablas!Z148,IF('2. Deuda'!$D$13=Tablas!$B$8,Tablas!AA148,Tablas!AB148)))</f>
        <v>12</v>
      </c>
      <c r="B148" s="4" t="str">
        <f>+'2. Deuda'!B175</f>
        <v>NA</v>
      </c>
      <c r="C148" s="4">
        <f>+'2. Deuda'!C175</f>
        <v>-3.965396899729967E-10</v>
      </c>
      <c r="D148" s="4">
        <f>+'2. Deuda'!D175</f>
        <v>0</v>
      </c>
      <c r="E148" s="4">
        <f>+'2. Deuda'!E175</f>
        <v>0</v>
      </c>
      <c r="F148" s="4">
        <f>+'2. Deuda'!F175</f>
        <v>0</v>
      </c>
      <c r="G148" s="4">
        <f>+'2. Deuda'!G175</f>
        <v>0</v>
      </c>
      <c r="H148" s="4">
        <f>+'2. Deuda'!H175</f>
        <v>0</v>
      </c>
      <c r="I148" s="4">
        <f>+'2. Deuda'!I175</f>
        <v>0</v>
      </c>
      <c r="J148" s="4">
        <f>+'2. Deuda'!J175</f>
        <v>-3.965396899729967E-10</v>
      </c>
      <c r="K148" s="4">
        <f>+'2. Deuda'!K175</f>
        <v>0</v>
      </c>
      <c r="L148" s="4">
        <f>+'2. Deuda'!P175</f>
        <v>0</v>
      </c>
      <c r="M148" s="4">
        <f>+'2. Deuda'!Q175</f>
        <v>0</v>
      </c>
      <c r="Y148" s="4">
        <f t="shared" si="25"/>
        <v>12</v>
      </c>
      <c r="AD148" s="4">
        <f t="shared" si="26"/>
        <v>0</v>
      </c>
      <c r="AE148" s="4">
        <f t="shared" si="27"/>
        <v>0</v>
      </c>
      <c r="AF148" s="4">
        <f t="shared" si="28"/>
        <v>0</v>
      </c>
      <c r="AG148" s="4">
        <f t="shared" si="29"/>
        <v>0</v>
      </c>
    </row>
    <row r="149" spans="1:33" s="4" customFormat="1" ht="15">
      <c r="A149" s="4">
        <f>+IF('2. Deuda'!$D$13=Tablas!$B$6,Tablas!Y149,IF('2. Deuda'!$D$13=Tablas!$B$7,Tablas!Z149,IF('2. Deuda'!$D$13=Tablas!$B$8,Tablas!AA149,Tablas!AB149)))</f>
        <v>12</v>
      </c>
      <c r="B149" s="4" t="str">
        <f>+'2. Deuda'!B176</f>
        <v>NA</v>
      </c>
      <c r="C149" s="4">
        <f>+'2. Deuda'!C176</f>
        <v>-3.965396899729967E-10</v>
      </c>
      <c r="D149" s="4">
        <f>+'2. Deuda'!D176</f>
        <v>0</v>
      </c>
      <c r="E149" s="4">
        <f>+'2. Deuda'!E176</f>
        <v>0</v>
      </c>
      <c r="F149" s="4">
        <f>+'2. Deuda'!F176</f>
        <v>0</v>
      </c>
      <c r="G149" s="4">
        <f>+'2. Deuda'!G176</f>
        <v>0</v>
      </c>
      <c r="H149" s="4">
        <f>+'2. Deuda'!H176</f>
        <v>0</v>
      </c>
      <c r="I149" s="4">
        <f>+'2. Deuda'!I176</f>
        <v>0</v>
      </c>
      <c r="J149" s="4">
        <f>+'2. Deuda'!J176</f>
        <v>-3.965396899729967E-10</v>
      </c>
      <c r="K149" s="4">
        <f>+'2. Deuda'!K176</f>
        <v>0</v>
      </c>
      <c r="L149" s="4">
        <f>+'2. Deuda'!P176</f>
        <v>0</v>
      </c>
      <c r="M149" s="4">
        <f>+'2. Deuda'!Q176</f>
        <v>0</v>
      </c>
      <c r="Y149" s="4">
        <f t="shared" si="25"/>
        <v>12</v>
      </c>
      <c r="AD149" s="4">
        <f t="shared" si="26"/>
        <v>0</v>
      </c>
      <c r="AE149" s="4">
        <f t="shared" si="27"/>
        <v>0</v>
      </c>
      <c r="AF149" s="4">
        <f t="shared" si="28"/>
        <v>0</v>
      </c>
      <c r="AG149" s="4">
        <f t="shared" si="29"/>
        <v>0</v>
      </c>
    </row>
    <row r="150" spans="1:33" s="4" customFormat="1" ht="15">
      <c r="A150" s="4">
        <f>+IF('2. Deuda'!$D$13=Tablas!$B$6,Tablas!Y150,IF('2. Deuda'!$D$13=Tablas!$B$7,Tablas!Z150,IF('2. Deuda'!$D$13=Tablas!$B$8,Tablas!AA150,Tablas!AB150)))</f>
        <v>12</v>
      </c>
      <c r="B150" s="4" t="str">
        <f>+'2. Deuda'!B177</f>
        <v>NA</v>
      </c>
      <c r="C150" s="4">
        <f>+'2. Deuda'!C177</f>
        <v>-3.965396899729967E-10</v>
      </c>
      <c r="D150" s="4">
        <f>+'2. Deuda'!D177</f>
        <v>0</v>
      </c>
      <c r="E150" s="4">
        <f>+'2. Deuda'!E177</f>
        <v>0</v>
      </c>
      <c r="F150" s="4">
        <f>+'2. Deuda'!F177</f>
        <v>0</v>
      </c>
      <c r="G150" s="4">
        <f>+'2. Deuda'!G177</f>
        <v>0</v>
      </c>
      <c r="H150" s="4">
        <f>+'2. Deuda'!H177</f>
        <v>0</v>
      </c>
      <c r="I150" s="4">
        <f>+'2. Deuda'!I177</f>
        <v>0</v>
      </c>
      <c r="J150" s="4">
        <f>+'2. Deuda'!J177</f>
        <v>-3.965396899729967E-10</v>
      </c>
      <c r="K150" s="4">
        <f>+'2. Deuda'!K177</f>
        <v>0</v>
      </c>
      <c r="L150" s="4">
        <f>+'2. Deuda'!P177</f>
        <v>0</v>
      </c>
      <c r="M150" s="4">
        <f>+'2. Deuda'!Q177</f>
        <v>0</v>
      </c>
      <c r="Y150" s="4">
        <f t="shared" si="25"/>
        <v>12</v>
      </c>
      <c r="AD150" s="4">
        <f t="shared" si="26"/>
        <v>0</v>
      </c>
      <c r="AE150" s="4">
        <f t="shared" si="27"/>
        <v>0</v>
      </c>
      <c r="AF150" s="4">
        <f t="shared" si="28"/>
        <v>0</v>
      </c>
      <c r="AG150" s="4">
        <f t="shared" si="29"/>
        <v>0</v>
      </c>
    </row>
    <row r="151" spans="1:33" s="4" customFormat="1" ht="15">
      <c r="A151" s="4">
        <f>+IF('2. Deuda'!$D$13=Tablas!$B$6,Tablas!Y151,IF('2. Deuda'!$D$13=Tablas!$B$7,Tablas!Z151,IF('2. Deuda'!$D$13=Tablas!$B$8,Tablas!AA151,Tablas!AB151)))</f>
        <v>12</v>
      </c>
      <c r="B151" s="4" t="str">
        <f>+'2. Deuda'!B178</f>
        <v>NA</v>
      </c>
      <c r="C151" s="4">
        <f>+'2. Deuda'!C178</f>
        <v>-3.965396899729967E-10</v>
      </c>
      <c r="D151" s="4">
        <f>+'2. Deuda'!D178</f>
        <v>0</v>
      </c>
      <c r="E151" s="4">
        <f>+'2. Deuda'!E178</f>
        <v>0</v>
      </c>
      <c r="F151" s="4">
        <f>+'2. Deuda'!F178</f>
        <v>0</v>
      </c>
      <c r="G151" s="4">
        <f>+'2. Deuda'!G178</f>
        <v>0</v>
      </c>
      <c r="H151" s="4">
        <f>+'2. Deuda'!H178</f>
        <v>0</v>
      </c>
      <c r="I151" s="4">
        <f>+'2. Deuda'!I178</f>
        <v>0</v>
      </c>
      <c r="J151" s="4">
        <f>+'2. Deuda'!J178</f>
        <v>-3.965396899729967E-10</v>
      </c>
      <c r="K151" s="4">
        <f>+'2. Deuda'!K178</f>
        <v>0</v>
      </c>
      <c r="L151" s="4">
        <f>+'2. Deuda'!P178</f>
        <v>0</v>
      </c>
      <c r="M151" s="4">
        <f>+'2. Deuda'!Q178</f>
        <v>0</v>
      </c>
      <c r="Y151" s="4">
        <f t="shared" si="25"/>
        <v>12</v>
      </c>
      <c r="AD151" s="4">
        <f t="shared" si="26"/>
        <v>0</v>
      </c>
      <c r="AE151" s="4">
        <f t="shared" si="27"/>
        <v>0</v>
      </c>
      <c r="AF151" s="4">
        <f t="shared" si="28"/>
        <v>0</v>
      </c>
      <c r="AG151" s="4">
        <f t="shared" si="29"/>
        <v>0</v>
      </c>
    </row>
    <row r="152" spans="1:33" s="4" customFormat="1" ht="15">
      <c r="A152" s="4">
        <f>+IF('2. Deuda'!$D$13=Tablas!$B$6,Tablas!Y152,IF('2. Deuda'!$D$13=Tablas!$B$7,Tablas!Z152,IF('2. Deuda'!$D$13=Tablas!$B$8,Tablas!AA152,Tablas!AB152)))</f>
        <v>12</v>
      </c>
      <c r="B152" s="4" t="str">
        <f>+'2. Deuda'!B179</f>
        <v>NA</v>
      </c>
      <c r="C152" s="4">
        <f>+'2. Deuda'!C179</f>
        <v>-3.965396899729967E-10</v>
      </c>
      <c r="D152" s="4">
        <f>+'2. Deuda'!D179</f>
        <v>0</v>
      </c>
      <c r="E152" s="4">
        <f>+'2. Deuda'!E179</f>
        <v>0</v>
      </c>
      <c r="F152" s="4">
        <f>+'2. Deuda'!F179</f>
        <v>0</v>
      </c>
      <c r="G152" s="4">
        <f>+'2. Deuda'!G179</f>
        <v>0</v>
      </c>
      <c r="H152" s="4">
        <f>+'2. Deuda'!H179</f>
        <v>0</v>
      </c>
      <c r="I152" s="4">
        <f>+'2. Deuda'!I179</f>
        <v>0</v>
      </c>
      <c r="J152" s="4">
        <f>+'2. Deuda'!J179</f>
        <v>-3.965396899729967E-10</v>
      </c>
      <c r="K152" s="4">
        <f>+'2. Deuda'!K179</f>
        <v>0</v>
      </c>
      <c r="L152" s="4">
        <f>+'2. Deuda'!P179</f>
        <v>0</v>
      </c>
      <c r="M152" s="4">
        <f>+'2. Deuda'!Q179</f>
        <v>0</v>
      </c>
      <c r="Y152" s="4">
        <f t="shared" si="25"/>
        <v>12</v>
      </c>
      <c r="AD152" s="4">
        <f t="shared" si="26"/>
        <v>0</v>
      </c>
      <c r="AE152" s="4">
        <f t="shared" si="27"/>
        <v>0</v>
      </c>
      <c r="AF152" s="4">
        <f t="shared" si="28"/>
        <v>0</v>
      </c>
      <c r="AG152" s="4">
        <f t="shared" si="29"/>
        <v>0</v>
      </c>
    </row>
    <row r="153" spans="1:33" s="4" customFormat="1" ht="15">
      <c r="A153" s="4">
        <f>+IF('2. Deuda'!$D$13=Tablas!$B$6,Tablas!Y153,IF('2. Deuda'!$D$13=Tablas!$B$7,Tablas!Z153,IF('2. Deuda'!$D$13=Tablas!$B$8,Tablas!AA153,Tablas!AB153)))</f>
        <v>12</v>
      </c>
      <c r="B153" s="4" t="str">
        <f>+'2. Deuda'!B180</f>
        <v>NA</v>
      </c>
      <c r="C153" s="4">
        <f>+'2. Deuda'!C180</f>
        <v>-3.965396899729967E-10</v>
      </c>
      <c r="D153" s="4">
        <f>+'2. Deuda'!D180</f>
        <v>0</v>
      </c>
      <c r="E153" s="4">
        <f>+'2. Deuda'!E180</f>
        <v>0</v>
      </c>
      <c r="F153" s="4">
        <f>+'2. Deuda'!F180</f>
        <v>0</v>
      </c>
      <c r="G153" s="4">
        <f>+'2. Deuda'!G180</f>
        <v>0</v>
      </c>
      <c r="H153" s="4">
        <f>+'2. Deuda'!H180</f>
        <v>0</v>
      </c>
      <c r="I153" s="4">
        <f>+'2. Deuda'!I180</f>
        <v>0</v>
      </c>
      <c r="J153" s="4">
        <f>+'2. Deuda'!J180</f>
        <v>-3.965396899729967E-10</v>
      </c>
      <c r="K153" s="4">
        <f>+'2. Deuda'!K180</f>
        <v>0</v>
      </c>
      <c r="L153" s="4">
        <f>+'2. Deuda'!P180</f>
        <v>0</v>
      </c>
      <c r="M153" s="4">
        <f>+'2. Deuda'!Q180</f>
        <v>0</v>
      </c>
      <c r="Y153" s="4">
        <f t="shared" si="25"/>
        <v>12</v>
      </c>
      <c r="AD153" s="4">
        <f t="shared" si="26"/>
        <v>0</v>
      </c>
      <c r="AE153" s="4">
        <f t="shared" si="27"/>
        <v>0</v>
      </c>
      <c r="AF153" s="4">
        <f t="shared" si="28"/>
        <v>0</v>
      </c>
      <c r="AG153" s="4">
        <f t="shared" si="29"/>
        <v>0</v>
      </c>
    </row>
    <row r="154" spans="1:33" s="4" customFormat="1" ht="15">
      <c r="A154" s="4">
        <f>+IF('2. Deuda'!$D$13=Tablas!$B$6,Tablas!Y154,IF('2. Deuda'!$D$13=Tablas!$B$7,Tablas!Z154,IF('2. Deuda'!$D$13=Tablas!$B$8,Tablas!AA154,Tablas!AB154)))</f>
        <v>12</v>
      </c>
      <c r="B154" s="4" t="str">
        <f>+'2. Deuda'!B181</f>
        <v>NA</v>
      </c>
      <c r="C154" s="4">
        <f>+'2. Deuda'!C181</f>
        <v>-3.965396899729967E-10</v>
      </c>
      <c r="D154" s="4">
        <f>+'2. Deuda'!D181</f>
        <v>0</v>
      </c>
      <c r="E154" s="4">
        <f>+'2. Deuda'!E181</f>
        <v>0</v>
      </c>
      <c r="F154" s="4">
        <f>+'2. Deuda'!F181</f>
        <v>0</v>
      </c>
      <c r="G154" s="4">
        <f>+'2. Deuda'!G181</f>
        <v>0</v>
      </c>
      <c r="H154" s="4">
        <f>+'2. Deuda'!H181</f>
        <v>0</v>
      </c>
      <c r="I154" s="4">
        <f>+'2. Deuda'!I181</f>
        <v>0</v>
      </c>
      <c r="J154" s="4">
        <f>+'2. Deuda'!J181</f>
        <v>-3.965396899729967E-10</v>
      </c>
      <c r="K154" s="4">
        <f>+'2. Deuda'!K181</f>
        <v>0</v>
      </c>
      <c r="L154" s="4">
        <f>+'2. Deuda'!P181</f>
        <v>0</v>
      </c>
      <c r="M154" s="4">
        <f>+'2. Deuda'!Q181</f>
        <v>0</v>
      </c>
      <c r="Y154" s="4">
        <f t="shared" si="25"/>
        <v>12</v>
      </c>
      <c r="AD154" s="4">
        <f t="shared" si="26"/>
        <v>0</v>
      </c>
      <c r="AE154" s="4">
        <f t="shared" si="27"/>
        <v>0</v>
      </c>
      <c r="AF154" s="4">
        <f t="shared" si="28"/>
        <v>0</v>
      </c>
      <c r="AG154" s="4">
        <f t="shared" si="29"/>
        <v>0</v>
      </c>
    </row>
    <row r="155" spans="1:33" s="4" customFormat="1" ht="15">
      <c r="A155" s="4">
        <f>+IF('2. Deuda'!$D$13=Tablas!$B$6,Tablas!Y155,IF('2. Deuda'!$D$13=Tablas!$B$7,Tablas!Z155,IF('2. Deuda'!$D$13=Tablas!$B$8,Tablas!AA155,Tablas!AB155)))</f>
        <v>12</v>
      </c>
      <c r="B155" s="4" t="str">
        <f>+'2. Deuda'!B182</f>
        <v>NA</v>
      </c>
      <c r="C155" s="4">
        <f>+'2. Deuda'!C182</f>
        <v>-3.965396899729967E-10</v>
      </c>
      <c r="D155" s="4">
        <f>+'2. Deuda'!D182</f>
        <v>0</v>
      </c>
      <c r="E155" s="4">
        <f>+'2. Deuda'!E182</f>
        <v>0</v>
      </c>
      <c r="F155" s="4">
        <f>+'2. Deuda'!F182</f>
        <v>0</v>
      </c>
      <c r="G155" s="4">
        <f>+'2. Deuda'!G182</f>
        <v>0</v>
      </c>
      <c r="H155" s="4">
        <f>+'2. Deuda'!H182</f>
        <v>0</v>
      </c>
      <c r="I155" s="4">
        <f>+'2. Deuda'!I182</f>
        <v>0</v>
      </c>
      <c r="J155" s="4">
        <f>+'2. Deuda'!J182</f>
        <v>-3.965396899729967E-10</v>
      </c>
      <c r="K155" s="4">
        <f>+'2. Deuda'!K182</f>
        <v>0</v>
      </c>
      <c r="L155" s="4">
        <f>+'2. Deuda'!P182</f>
        <v>0</v>
      </c>
      <c r="M155" s="4">
        <f>+'2. Deuda'!Q182</f>
        <v>0</v>
      </c>
      <c r="Y155" s="4">
        <f aca="true" t="shared" si="30" ref="Y155:Y218">+Y143+1</f>
        <v>12</v>
      </c>
      <c r="AD155" s="4">
        <f t="shared" si="26"/>
        <v>0</v>
      </c>
      <c r="AE155" s="4">
        <f t="shared" si="27"/>
        <v>0</v>
      </c>
      <c r="AF155" s="4">
        <f t="shared" si="28"/>
        <v>0</v>
      </c>
      <c r="AG155" s="4">
        <f t="shared" si="29"/>
        <v>0</v>
      </c>
    </row>
    <row r="156" spans="1:33" s="4" customFormat="1" ht="15">
      <c r="A156" s="4">
        <f>+IF('2. Deuda'!$D$13=Tablas!$B$6,Tablas!Y156,IF('2. Deuda'!$D$13=Tablas!$B$7,Tablas!Z156,IF('2. Deuda'!$D$13=Tablas!$B$8,Tablas!AA156,Tablas!AB156)))</f>
        <v>12</v>
      </c>
      <c r="B156" s="4" t="str">
        <f>+'2. Deuda'!B183</f>
        <v>NA</v>
      </c>
      <c r="C156" s="4">
        <f>+'2. Deuda'!C183</f>
        <v>-3.965396899729967E-10</v>
      </c>
      <c r="D156" s="4">
        <f>+'2. Deuda'!D183</f>
        <v>0</v>
      </c>
      <c r="E156" s="4">
        <f>+'2. Deuda'!E183</f>
        <v>0</v>
      </c>
      <c r="F156" s="4">
        <f>+'2. Deuda'!F183</f>
        <v>0</v>
      </c>
      <c r="G156" s="4">
        <f>+'2. Deuda'!G183</f>
        <v>0</v>
      </c>
      <c r="H156" s="4">
        <f>+'2. Deuda'!H183</f>
        <v>0</v>
      </c>
      <c r="I156" s="4">
        <f>+'2. Deuda'!I183</f>
        <v>0</v>
      </c>
      <c r="J156" s="4">
        <f>+'2. Deuda'!J183</f>
        <v>-3.965396899729967E-10</v>
      </c>
      <c r="K156" s="4">
        <f>+'2. Deuda'!K183</f>
        <v>0</v>
      </c>
      <c r="L156" s="4">
        <f>+'2. Deuda'!P183</f>
        <v>0</v>
      </c>
      <c r="M156" s="4">
        <f>+'2. Deuda'!Q183</f>
        <v>0</v>
      </c>
      <c r="Y156" s="4">
        <f t="shared" si="30"/>
        <v>12</v>
      </c>
      <c r="AD156" s="4">
        <f t="shared" si="26"/>
        <v>0</v>
      </c>
      <c r="AE156" s="4">
        <f t="shared" si="27"/>
        <v>0</v>
      </c>
      <c r="AF156" s="4">
        <f t="shared" si="28"/>
        <v>0</v>
      </c>
      <c r="AG156" s="4">
        <f t="shared" si="29"/>
        <v>0</v>
      </c>
    </row>
    <row r="157" spans="1:33" s="4" customFormat="1" ht="15">
      <c r="A157" s="4">
        <f>+IF('2. Deuda'!$D$13=Tablas!$B$6,Tablas!Y157,IF('2. Deuda'!$D$13=Tablas!$B$7,Tablas!Z157,IF('2. Deuda'!$D$13=Tablas!$B$8,Tablas!AA157,Tablas!AB157)))</f>
        <v>12</v>
      </c>
      <c r="B157" s="4" t="str">
        <f>+'2. Deuda'!B184</f>
        <v>NA</v>
      </c>
      <c r="C157" s="4">
        <f>+'2. Deuda'!C184</f>
        <v>-3.965396899729967E-10</v>
      </c>
      <c r="D157" s="4">
        <f>+'2. Deuda'!D184</f>
        <v>0</v>
      </c>
      <c r="E157" s="4">
        <f>+'2. Deuda'!E184</f>
        <v>0</v>
      </c>
      <c r="F157" s="4">
        <f>+'2. Deuda'!F184</f>
        <v>0</v>
      </c>
      <c r="G157" s="4">
        <f>+'2. Deuda'!G184</f>
        <v>0</v>
      </c>
      <c r="H157" s="4">
        <f>+'2. Deuda'!H184</f>
        <v>0</v>
      </c>
      <c r="I157" s="4">
        <f>+'2. Deuda'!I184</f>
        <v>0</v>
      </c>
      <c r="J157" s="4">
        <f>+'2. Deuda'!J184</f>
        <v>-3.965396899729967E-10</v>
      </c>
      <c r="K157" s="4">
        <f>+'2. Deuda'!K184</f>
        <v>0</v>
      </c>
      <c r="L157" s="4">
        <f>+'2. Deuda'!P184</f>
        <v>0</v>
      </c>
      <c r="M157" s="4">
        <f>+'2. Deuda'!Q184</f>
        <v>0</v>
      </c>
      <c r="Y157" s="4">
        <f t="shared" si="30"/>
        <v>12</v>
      </c>
      <c r="AD157" s="4">
        <f t="shared" si="26"/>
        <v>0</v>
      </c>
      <c r="AE157" s="4">
        <f t="shared" si="27"/>
        <v>0</v>
      </c>
      <c r="AF157" s="4">
        <f t="shared" si="28"/>
        <v>0</v>
      </c>
      <c r="AG157" s="4">
        <f t="shared" si="29"/>
        <v>0</v>
      </c>
    </row>
    <row r="158" spans="1:33" s="4" customFormat="1" ht="15">
      <c r="A158" s="4">
        <f>+IF('2. Deuda'!$D$13=Tablas!$B$6,Tablas!Y158,IF('2. Deuda'!$D$13=Tablas!$B$7,Tablas!Z158,IF('2. Deuda'!$D$13=Tablas!$B$8,Tablas!AA158,Tablas!AB158)))</f>
        <v>13</v>
      </c>
      <c r="B158" s="4" t="str">
        <f>+'2. Deuda'!B185</f>
        <v>NA</v>
      </c>
      <c r="C158" s="4">
        <f>+'2. Deuda'!C185</f>
        <v>-3.965396899729967E-10</v>
      </c>
      <c r="D158" s="4">
        <f>+'2. Deuda'!D185</f>
        <v>0</v>
      </c>
      <c r="E158" s="4">
        <f>+'2. Deuda'!E185</f>
        <v>0</v>
      </c>
      <c r="F158" s="4">
        <f>+'2. Deuda'!F185</f>
        <v>0</v>
      </c>
      <c r="G158" s="4">
        <f>+'2. Deuda'!G185</f>
        <v>0</v>
      </c>
      <c r="H158" s="4">
        <f>+'2. Deuda'!H185</f>
        <v>0</v>
      </c>
      <c r="I158" s="4">
        <f>+'2. Deuda'!I185</f>
        <v>0</v>
      </c>
      <c r="J158" s="4">
        <f>+'2. Deuda'!J185</f>
        <v>-3.965396899729967E-10</v>
      </c>
      <c r="K158" s="4">
        <f>+'2. Deuda'!K185</f>
        <v>0</v>
      </c>
      <c r="L158" s="4">
        <f>+'2. Deuda'!P185</f>
        <v>0</v>
      </c>
      <c r="M158" s="4">
        <f>+'2. Deuda'!Q185</f>
        <v>0</v>
      </c>
      <c r="Y158" s="4">
        <f t="shared" si="30"/>
        <v>13</v>
      </c>
      <c r="AD158" s="4">
        <f t="shared" si="26"/>
        <v>1</v>
      </c>
      <c r="AE158" s="4">
        <f t="shared" si="27"/>
        <v>0</v>
      </c>
      <c r="AF158" s="4">
        <f t="shared" si="28"/>
        <v>0</v>
      </c>
      <c r="AG158" s="4">
        <f t="shared" si="29"/>
        <v>0</v>
      </c>
    </row>
    <row r="159" spans="1:33" s="4" customFormat="1" ht="15">
      <c r="A159" s="4">
        <f>+IF('2. Deuda'!$D$13=Tablas!$B$6,Tablas!Y159,IF('2. Deuda'!$D$13=Tablas!$B$7,Tablas!Z159,IF('2. Deuda'!$D$13=Tablas!$B$8,Tablas!AA159,Tablas!AB159)))</f>
        <v>13</v>
      </c>
      <c r="B159" s="4" t="str">
        <f>+'2. Deuda'!B186</f>
        <v>NA</v>
      </c>
      <c r="C159" s="4">
        <f>+'2. Deuda'!C186</f>
        <v>-3.965396899729967E-10</v>
      </c>
      <c r="D159" s="4">
        <f>+'2. Deuda'!D186</f>
        <v>0</v>
      </c>
      <c r="E159" s="4">
        <f>+'2. Deuda'!E186</f>
        <v>0</v>
      </c>
      <c r="F159" s="4">
        <f>+'2. Deuda'!F186</f>
        <v>0</v>
      </c>
      <c r="G159" s="4">
        <f>+'2. Deuda'!G186</f>
        <v>0</v>
      </c>
      <c r="H159" s="4">
        <f>+'2. Deuda'!H186</f>
        <v>0</v>
      </c>
      <c r="I159" s="4">
        <f>+'2. Deuda'!I186</f>
        <v>0</v>
      </c>
      <c r="J159" s="4">
        <f>+'2. Deuda'!J186</f>
        <v>-3.965396899729967E-10</v>
      </c>
      <c r="K159" s="4">
        <f>+'2. Deuda'!K186</f>
        <v>0</v>
      </c>
      <c r="L159" s="4">
        <f>+'2. Deuda'!P186</f>
        <v>0</v>
      </c>
      <c r="M159" s="4">
        <f>+'2. Deuda'!Q186</f>
        <v>0</v>
      </c>
      <c r="Y159" s="4">
        <f t="shared" si="30"/>
        <v>13</v>
      </c>
      <c r="AD159" s="4">
        <f t="shared" si="26"/>
        <v>0</v>
      </c>
      <c r="AE159" s="4">
        <f t="shared" si="27"/>
        <v>0</v>
      </c>
      <c r="AF159" s="4">
        <f t="shared" si="28"/>
        <v>0</v>
      </c>
      <c r="AG159" s="4">
        <f t="shared" si="29"/>
        <v>0</v>
      </c>
    </row>
    <row r="160" spans="1:33" s="4" customFormat="1" ht="15">
      <c r="A160" s="4">
        <f>+IF('2. Deuda'!$D$13=Tablas!$B$6,Tablas!Y160,IF('2. Deuda'!$D$13=Tablas!$B$7,Tablas!Z160,IF('2. Deuda'!$D$13=Tablas!$B$8,Tablas!AA160,Tablas!AB160)))</f>
        <v>13</v>
      </c>
      <c r="B160" s="4" t="str">
        <f>+'2. Deuda'!B187</f>
        <v>NA</v>
      </c>
      <c r="C160" s="4">
        <f>+'2. Deuda'!C187</f>
        <v>-3.965396899729967E-10</v>
      </c>
      <c r="D160" s="4">
        <f>+'2. Deuda'!D187</f>
        <v>0</v>
      </c>
      <c r="E160" s="4">
        <f>+'2. Deuda'!E187</f>
        <v>0</v>
      </c>
      <c r="F160" s="4">
        <f>+'2. Deuda'!F187</f>
        <v>0</v>
      </c>
      <c r="G160" s="4">
        <f>+'2. Deuda'!G187</f>
        <v>0</v>
      </c>
      <c r="H160" s="4">
        <f>+'2. Deuda'!H187</f>
        <v>0</v>
      </c>
      <c r="I160" s="4">
        <f>+'2. Deuda'!I187</f>
        <v>0</v>
      </c>
      <c r="J160" s="4">
        <f>+'2. Deuda'!J187</f>
        <v>-3.965396899729967E-10</v>
      </c>
      <c r="K160" s="4">
        <f>+'2. Deuda'!K187</f>
        <v>0</v>
      </c>
      <c r="L160" s="4">
        <f>+'2. Deuda'!P187</f>
        <v>0</v>
      </c>
      <c r="M160" s="4">
        <f>+'2. Deuda'!Q187</f>
        <v>0</v>
      </c>
      <c r="Y160" s="4">
        <f t="shared" si="30"/>
        <v>13</v>
      </c>
      <c r="AD160" s="4">
        <f t="shared" si="26"/>
        <v>0</v>
      </c>
      <c r="AE160" s="4">
        <f t="shared" si="27"/>
        <v>0</v>
      </c>
      <c r="AF160" s="4">
        <f t="shared" si="28"/>
        <v>0</v>
      </c>
      <c r="AG160" s="4">
        <f t="shared" si="29"/>
        <v>0</v>
      </c>
    </row>
    <row r="161" spans="1:33" s="4" customFormat="1" ht="15">
      <c r="A161" s="4">
        <f>+IF('2. Deuda'!$D$13=Tablas!$B$6,Tablas!Y161,IF('2. Deuda'!$D$13=Tablas!$B$7,Tablas!Z161,IF('2. Deuda'!$D$13=Tablas!$B$8,Tablas!AA161,Tablas!AB161)))</f>
        <v>13</v>
      </c>
      <c r="B161" s="4" t="str">
        <f>+'2. Deuda'!B188</f>
        <v>NA</v>
      </c>
      <c r="C161" s="4">
        <f>+'2. Deuda'!C188</f>
        <v>-3.965396899729967E-10</v>
      </c>
      <c r="D161" s="4">
        <f>+'2. Deuda'!D188</f>
        <v>0</v>
      </c>
      <c r="E161" s="4">
        <f>+'2. Deuda'!E188</f>
        <v>0</v>
      </c>
      <c r="F161" s="4">
        <f>+'2. Deuda'!F188</f>
        <v>0</v>
      </c>
      <c r="G161" s="4">
        <f>+'2. Deuda'!G188</f>
        <v>0</v>
      </c>
      <c r="H161" s="4">
        <f>+'2. Deuda'!H188</f>
        <v>0</v>
      </c>
      <c r="I161" s="4">
        <f>+'2. Deuda'!I188</f>
        <v>0</v>
      </c>
      <c r="J161" s="4">
        <f>+'2. Deuda'!J188</f>
        <v>-3.965396899729967E-10</v>
      </c>
      <c r="K161" s="4">
        <f>+'2. Deuda'!K188</f>
        <v>0</v>
      </c>
      <c r="L161" s="4">
        <f>+'2. Deuda'!P188</f>
        <v>0</v>
      </c>
      <c r="M161" s="4">
        <f>+'2. Deuda'!Q188</f>
        <v>0</v>
      </c>
      <c r="Y161" s="4">
        <f t="shared" si="30"/>
        <v>13</v>
      </c>
      <c r="AD161" s="4">
        <f t="shared" si="26"/>
        <v>0</v>
      </c>
      <c r="AE161" s="4">
        <f t="shared" si="27"/>
        <v>0</v>
      </c>
      <c r="AF161" s="4">
        <f t="shared" si="28"/>
        <v>0</v>
      </c>
      <c r="AG161" s="4">
        <f t="shared" si="29"/>
        <v>0</v>
      </c>
    </row>
    <row r="162" spans="1:33" s="4" customFormat="1" ht="15">
      <c r="A162" s="4">
        <f>+IF('2. Deuda'!$D$13=Tablas!$B$6,Tablas!Y162,IF('2. Deuda'!$D$13=Tablas!$B$7,Tablas!Z162,IF('2. Deuda'!$D$13=Tablas!$B$8,Tablas!AA162,Tablas!AB162)))</f>
        <v>13</v>
      </c>
      <c r="B162" s="4" t="str">
        <f>+'2. Deuda'!B189</f>
        <v>NA</v>
      </c>
      <c r="C162" s="4">
        <f>+'2. Deuda'!C189</f>
        <v>-3.965396899729967E-10</v>
      </c>
      <c r="D162" s="4">
        <f>+'2. Deuda'!D189</f>
        <v>0</v>
      </c>
      <c r="E162" s="4">
        <f>+'2. Deuda'!E189</f>
        <v>0</v>
      </c>
      <c r="F162" s="4">
        <f>+'2. Deuda'!F189</f>
        <v>0</v>
      </c>
      <c r="G162" s="4">
        <f>+'2. Deuda'!G189</f>
        <v>0</v>
      </c>
      <c r="H162" s="4">
        <f>+'2. Deuda'!H189</f>
        <v>0</v>
      </c>
      <c r="I162" s="4">
        <f>+'2. Deuda'!I189</f>
        <v>0</v>
      </c>
      <c r="J162" s="4">
        <f>+'2. Deuda'!J189</f>
        <v>-3.965396899729967E-10</v>
      </c>
      <c r="K162" s="4">
        <f>+'2. Deuda'!K189</f>
        <v>0</v>
      </c>
      <c r="L162" s="4">
        <f>+'2. Deuda'!P189</f>
        <v>0</v>
      </c>
      <c r="M162" s="4">
        <f>+'2. Deuda'!Q189</f>
        <v>0</v>
      </c>
      <c r="Y162" s="4">
        <f t="shared" si="30"/>
        <v>13</v>
      </c>
      <c r="AD162" s="4">
        <f t="shared" si="26"/>
        <v>0</v>
      </c>
      <c r="AE162" s="4">
        <f t="shared" si="27"/>
        <v>0</v>
      </c>
      <c r="AF162" s="4">
        <f t="shared" si="28"/>
        <v>0</v>
      </c>
      <c r="AG162" s="4">
        <f t="shared" si="29"/>
        <v>0</v>
      </c>
    </row>
    <row r="163" spans="1:33" s="4" customFormat="1" ht="15">
      <c r="A163" s="4">
        <f>+IF('2. Deuda'!$D$13=Tablas!$B$6,Tablas!Y163,IF('2. Deuda'!$D$13=Tablas!$B$7,Tablas!Z163,IF('2. Deuda'!$D$13=Tablas!$B$8,Tablas!AA163,Tablas!AB163)))</f>
        <v>13</v>
      </c>
      <c r="B163" s="4" t="str">
        <f>+'2. Deuda'!B190</f>
        <v>NA</v>
      </c>
      <c r="C163" s="4">
        <f>+'2. Deuda'!C190</f>
        <v>-3.965396899729967E-10</v>
      </c>
      <c r="D163" s="4">
        <f>+'2. Deuda'!D190</f>
        <v>0</v>
      </c>
      <c r="E163" s="4">
        <f>+'2. Deuda'!E190</f>
        <v>0</v>
      </c>
      <c r="F163" s="4">
        <f>+'2. Deuda'!F190</f>
        <v>0</v>
      </c>
      <c r="G163" s="4">
        <f>+'2. Deuda'!G190</f>
        <v>0</v>
      </c>
      <c r="H163" s="4">
        <f>+'2. Deuda'!H190</f>
        <v>0</v>
      </c>
      <c r="I163" s="4">
        <f>+'2. Deuda'!I190</f>
        <v>0</v>
      </c>
      <c r="J163" s="4">
        <f>+'2. Deuda'!J190</f>
        <v>-3.965396899729967E-10</v>
      </c>
      <c r="K163" s="4">
        <f>+'2. Deuda'!K190</f>
        <v>0</v>
      </c>
      <c r="L163" s="4">
        <f>+'2. Deuda'!P190</f>
        <v>0</v>
      </c>
      <c r="M163" s="4">
        <f>+'2. Deuda'!Q190</f>
        <v>0</v>
      </c>
      <c r="Y163" s="4">
        <f t="shared" si="30"/>
        <v>13</v>
      </c>
      <c r="AD163" s="4">
        <f t="shared" si="26"/>
        <v>0</v>
      </c>
      <c r="AE163" s="4">
        <f t="shared" si="27"/>
        <v>0</v>
      </c>
      <c r="AF163" s="4">
        <f t="shared" si="28"/>
        <v>0</v>
      </c>
      <c r="AG163" s="4">
        <f t="shared" si="29"/>
        <v>0</v>
      </c>
    </row>
    <row r="164" spans="1:33" s="4" customFormat="1" ht="15">
      <c r="A164" s="4">
        <f>+IF('2. Deuda'!$D$13=Tablas!$B$6,Tablas!Y164,IF('2. Deuda'!$D$13=Tablas!$B$7,Tablas!Z164,IF('2. Deuda'!$D$13=Tablas!$B$8,Tablas!AA164,Tablas!AB164)))</f>
        <v>13</v>
      </c>
      <c r="B164" s="4" t="str">
        <f>+'2. Deuda'!B191</f>
        <v>NA</v>
      </c>
      <c r="C164" s="4">
        <f>+'2. Deuda'!C191</f>
        <v>-3.965396899729967E-10</v>
      </c>
      <c r="D164" s="4">
        <f>+'2. Deuda'!D191</f>
        <v>0</v>
      </c>
      <c r="E164" s="4">
        <f>+'2. Deuda'!E191</f>
        <v>0</v>
      </c>
      <c r="F164" s="4">
        <f>+'2. Deuda'!F191</f>
        <v>0</v>
      </c>
      <c r="G164" s="4">
        <f>+'2. Deuda'!G191</f>
        <v>0</v>
      </c>
      <c r="H164" s="4">
        <f>+'2. Deuda'!H191</f>
        <v>0</v>
      </c>
      <c r="I164" s="4">
        <f>+'2. Deuda'!I191</f>
        <v>0</v>
      </c>
      <c r="J164" s="4">
        <f>+'2. Deuda'!J191</f>
        <v>-3.965396899729967E-10</v>
      </c>
      <c r="K164" s="4">
        <f>+'2. Deuda'!K191</f>
        <v>0</v>
      </c>
      <c r="L164" s="4">
        <f>+'2. Deuda'!P191</f>
        <v>0</v>
      </c>
      <c r="M164" s="4">
        <f>+'2. Deuda'!Q191</f>
        <v>0</v>
      </c>
      <c r="Y164" s="4">
        <f t="shared" si="30"/>
        <v>13</v>
      </c>
      <c r="AD164" s="4">
        <f aca="true" t="shared" si="31" ref="AD164:AD227">+IF(Y164-Y163=1,1,0)</f>
        <v>0</v>
      </c>
      <c r="AE164" s="4">
        <f aca="true" t="shared" si="32" ref="AE164:AE227">+IF(Z164-Z163=1,1,0)</f>
        <v>0</v>
      </c>
      <c r="AF164" s="4">
        <f aca="true" t="shared" si="33" ref="AF164:AF227">+IF(AA164-AA163=1,1,0)</f>
        <v>0</v>
      </c>
      <c r="AG164" s="4">
        <f aca="true" t="shared" si="34" ref="AG164:AG227">+IF(AB164-AB163=1,1,0)</f>
        <v>0</v>
      </c>
    </row>
    <row r="165" spans="1:33" s="4" customFormat="1" ht="15">
      <c r="A165" s="4">
        <f>+IF('2. Deuda'!$D$13=Tablas!$B$6,Tablas!Y165,IF('2. Deuda'!$D$13=Tablas!$B$7,Tablas!Z165,IF('2. Deuda'!$D$13=Tablas!$B$8,Tablas!AA165,Tablas!AB165)))</f>
        <v>13</v>
      </c>
      <c r="B165" s="4" t="str">
        <f>+'2. Deuda'!B192</f>
        <v>NA</v>
      </c>
      <c r="C165" s="4">
        <f>+'2. Deuda'!C192</f>
        <v>-3.965396899729967E-10</v>
      </c>
      <c r="D165" s="4">
        <f>+'2. Deuda'!D192</f>
        <v>0</v>
      </c>
      <c r="E165" s="4">
        <f>+'2. Deuda'!E192</f>
        <v>0</v>
      </c>
      <c r="F165" s="4">
        <f>+'2. Deuda'!F192</f>
        <v>0</v>
      </c>
      <c r="G165" s="4">
        <f>+'2. Deuda'!G192</f>
        <v>0</v>
      </c>
      <c r="H165" s="4">
        <f>+'2. Deuda'!H192</f>
        <v>0</v>
      </c>
      <c r="I165" s="4">
        <f>+'2. Deuda'!I192</f>
        <v>0</v>
      </c>
      <c r="J165" s="4">
        <f>+'2. Deuda'!J192</f>
        <v>-3.965396899729967E-10</v>
      </c>
      <c r="K165" s="4">
        <f>+'2. Deuda'!K192</f>
        <v>0</v>
      </c>
      <c r="L165" s="4">
        <f>+'2. Deuda'!P192</f>
        <v>0</v>
      </c>
      <c r="M165" s="4">
        <f>+'2. Deuda'!Q192</f>
        <v>0</v>
      </c>
      <c r="Y165" s="4">
        <f t="shared" si="30"/>
        <v>13</v>
      </c>
      <c r="AD165" s="4">
        <f t="shared" si="31"/>
        <v>0</v>
      </c>
      <c r="AE165" s="4">
        <f t="shared" si="32"/>
        <v>0</v>
      </c>
      <c r="AF165" s="4">
        <f t="shared" si="33"/>
        <v>0</v>
      </c>
      <c r="AG165" s="4">
        <f t="shared" si="34"/>
        <v>0</v>
      </c>
    </row>
    <row r="166" spans="1:33" s="4" customFormat="1" ht="15">
      <c r="A166" s="4">
        <f>+IF('2. Deuda'!$D$13=Tablas!$B$6,Tablas!Y166,IF('2. Deuda'!$D$13=Tablas!$B$7,Tablas!Z166,IF('2. Deuda'!$D$13=Tablas!$B$8,Tablas!AA166,Tablas!AB166)))</f>
        <v>13</v>
      </c>
      <c r="B166" s="4" t="str">
        <f>+'2. Deuda'!B193</f>
        <v>NA</v>
      </c>
      <c r="C166" s="4">
        <f>+'2. Deuda'!C193</f>
        <v>-3.965396899729967E-10</v>
      </c>
      <c r="D166" s="4">
        <f>+'2. Deuda'!D193</f>
        <v>0</v>
      </c>
      <c r="E166" s="4">
        <f>+'2. Deuda'!E193</f>
        <v>0</v>
      </c>
      <c r="F166" s="4">
        <f>+'2. Deuda'!F193</f>
        <v>0</v>
      </c>
      <c r="G166" s="4">
        <f>+'2. Deuda'!G193</f>
        <v>0</v>
      </c>
      <c r="H166" s="4">
        <f>+'2. Deuda'!H193</f>
        <v>0</v>
      </c>
      <c r="I166" s="4">
        <f>+'2. Deuda'!I193</f>
        <v>0</v>
      </c>
      <c r="J166" s="4">
        <f>+'2. Deuda'!J193</f>
        <v>-3.965396899729967E-10</v>
      </c>
      <c r="K166" s="4">
        <f>+'2. Deuda'!K193</f>
        <v>0</v>
      </c>
      <c r="L166" s="4">
        <f>+'2. Deuda'!P193</f>
        <v>0</v>
      </c>
      <c r="M166" s="4">
        <f>+'2. Deuda'!Q193</f>
        <v>0</v>
      </c>
      <c r="Y166" s="4">
        <f t="shared" si="30"/>
        <v>13</v>
      </c>
      <c r="AD166" s="4">
        <f t="shared" si="31"/>
        <v>0</v>
      </c>
      <c r="AE166" s="4">
        <f t="shared" si="32"/>
        <v>0</v>
      </c>
      <c r="AF166" s="4">
        <f t="shared" si="33"/>
        <v>0</v>
      </c>
      <c r="AG166" s="4">
        <f t="shared" si="34"/>
        <v>0</v>
      </c>
    </row>
    <row r="167" spans="1:33" s="4" customFormat="1" ht="15">
      <c r="A167" s="4">
        <f>+IF('2. Deuda'!$D$13=Tablas!$B$6,Tablas!Y167,IF('2. Deuda'!$D$13=Tablas!$B$7,Tablas!Z167,IF('2. Deuda'!$D$13=Tablas!$B$8,Tablas!AA167,Tablas!AB167)))</f>
        <v>13</v>
      </c>
      <c r="B167" s="4" t="str">
        <f>+'2. Deuda'!B194</f>
        <v>NA</v>
      </c>
      <c r="C167" s="4">
        <f>+'2. Deuda'!C194</f>
        <v>-3.965396899729967E-10</v>
      </c>
      <c r="D167" s="4">
        <f>+'2. Deuda'!D194</f>
        <v>0</v>
      </c>
      <c r="E167" s="4">
        <f>+'2. Deuda'!E194</f>
        <v>0</v>
      </c>
      <c r="F167" s="4">
        <f>+'2. Deuda'!F194</f>
        <v>0</v>
      </c>
      <c r="G167" s="4">
        <f>+'2. Deuda'!G194</f>
        <v>0</v>
      </c>
      <c r="H167" s="4">
        <f>+'2. Deuda'!H194</f>
        <v>0</v>
      </c>
      <c r="I167" s="4">
        <f>+'2. Deuda'!I194</f>
        <v>0</v>
      </c>
      <c r="J167" s="4">
        <f>+'2. Deuda'!J194</f>
        <v>-3.965396899729967E-10</v>
      </c>
      <c r="K167" s="4">
        <f>+'2. Deuda'!K194</f>
        <v>0</v>
      </c>
      <c r="L167" s="4">
        <f>+'2. Deuda'!P194</f>
        <v>0</v>
      </c>
      <c r="M167" s="4">
        <f>+'2. Deuda'!Q194</f>
        <v>0</v>
      </c>
      <c r="Y167" s="4">
        <f t="shared" si="30"/>
        <v>13</v>
      </c>
      <c r="AD167" s="4">
        <f t="shared" si="31"/>
        <v>0</v>
      </c>
      <c r="AE167" s="4">
        <f t="shared" si="32"/>
        <v>0</v>
      </c>
      <c r="AF167" s="4">
        <f t="shared" si="33"/>
        <v>0</v>
      </c>
      <c r="AG167" s="4">
        <f t="shared" si="34"/>
        <v>0</v>
      </c>
    </row>
    <row r="168" spans="1:33" s="4" customFormat="1" ht="15">
      <c r="A168" s="4">
        <f>+IF('2. Deuda'!$D$13=Tablas!$B$6,Tablas!Y168,IF('2. Deuda'!$D$13=Tablas!$B$7,Tablas!Z168,IF('2. Deuda'!$D$13=Tablas!$B$8,Tablas!AA168,Tablas!AB168)))</f>
        <v>13</v>
      </c>
      <c r="B168" s="4" t="str">
        <f>+'2. Deuda'!B195</f>
        <v>NA</v>
      </c>
      <c r="C168" s="4">
        <f>+'2. Deuda'!C195</f>
        <v>-3.965396899729967E-10</v>
      </c>
      <c r="D168" s="4">
        <f>+'2. Deuda'!D195</f>
        <v>0</v>
      </c>
      <c r="E168" s="4">
        <f>+'2. Deuda'!E195</f>
        <v>0</v>
      </c>
      <c r="F168" s="4">
        <f>+'2. Deuda'!F195</f>
        <v>0</v>
      </c>
      <c r="G168" s="4">
        <f>+'2. Deuda'!G195</f>
        <v>0</v>
      </c>
      <c r="H168" s="4">
        <f>+'2. Deuda'!H195</f>
        <v>0</v>
      </c>
      <c r="I168" s="4">
        <f>+'2. Deuda'!I195</f>
        <v>0</v>
      </c>
      <c r="J168" s="4">
        <f>+'2. Deuda'!J195</f>
        <v>-3.965396899729967E-10</v>
      </c>
      <c r="K168" s="4">
        <f>+'2. Deuda'!K195</f>
        <v>0</v>
      </c>
      <c r="L168" s="4">
        <f>+'2. Deuda'!P195</f>
        <v>0</v>
      </c>
      <c r="M168" s="4">
        <f>+'2. Deuda'!Q195</f>
        <v>0</v>
      </c>
      <c r="Y168" s="4">
        <f t="shared" si="30"/>
        <v>13</v>
      </c>
      <c r="AD168" s="4">
        <f t="shared" si="31"/>
        <v>0</v>
      </c>
      <c r="AE168" s="4">
        <f t="shared" si="32"/>
        <v>0</v>
      </c>
      <c r="AF168" s="4">
        <f t="shared" si="33"/>
        <v>0</v>
      </c>
      <c r="AG168" s="4">
        <f t="shared" si="34"/>
        <v>0</v>
      </c>
    </row>
    <row r="169" spans="1:33" s="4" customFormat="1" ht="15">
      <c r="A169" s="4">
        <f>+IF('2. Deuda'!$D$13=Tablas!$B$6,Tablas!Y169,IF('2. Deuda'!$D$13=Tablas!$B$7,Tablas!Z169,IF('2. Deuda'!$D$13=Tablas!$B$8,Tablas!AA169,Tablas!AB169)))</f>
        <v>13</v>
      </c>
      <c r="B169" s="4" t="str">
        <f>+'2. Deuda'!B196</f>
        <v>NA</v>
      </c>
      <c r="C169" s="4">
        <f>+'2. Deuda'!C196</f>
        <v>-3.965396899729967E-10</v>
      </c>
      <c r="D169" s="4">
        <f>+'2. Deuda'!D196</f>
        <v>0</v>
      </c>
      <c r="E169" s="4">
        <f>+'2. Deuda'!E196</f>
        <v>0</v>
      </c>
      <c r="F169" s="4">
        <f>+'2. Deuda'!F196</f>
        <v>0</v>
      </c>
      <c r="G169" s="4">
        <f>+'2. Deuda'!G196</f>
        <v>0</v>
      </c>
      <c r="H169" s="4">
        <f>+'2. Deuda'!H196</f>
        <v>0</v>
      </c>
      <c r="I169" s="4">
        <f>+'2. Deuda'!I196</f>
        <v>0</v>
      </c>
      <c r="J169" s="4">
        <f>+'2. Deuda'!J196</f>
        <v>-3.965396899729967E-10</v>
      </c>
      <c r="K169" s="4">
        <f>+'2. Deuda'!K196</f>
        <v>0</v>
      </c>
      <c r="L169" s="4">
        <f>+'2. Deuda'!P196</f>
        <v>0</v>
      </c>
      <c r="M169" s="4">
        <f>+'2. Deuda'!Q196</f>
        <v>0</v>
      </c>
      <c r="Y169" s="4">
        <f t="shared" si="30"/>
        <v>13</v>
      </c>
      <c r="AD169" s="4">
        <f t="shared" si="31"/>
        <v>0</v>
      </c>
      <c r="AE169" s="4">
        <f t="shared" si="32"/>
        <v>0</v>
      </c>
      <c r="AF169" s="4">
        <f t="shared" si="33"/>
        <v>0</v>
      </c>
      <c r="AG169" s="4">
        <f t="shared" si="34"/>
        <v>0</v>
      </c>
    </row>
    <row r="170" spans="1:33" s="4" customFormat="1" ht="15">
      <c r="A170" s="4">
        <f>+IF('2. Deuda'!$D$13=Tablas!$B$6,Tablas!Y170,IF('2. Deuda'!$D$13=Tablas!$B$7,Tablas!Z170,IF('2. Deuda'!$D$13=Tablas!$B$8,Tablas!AA170,Tablas!AB170)))</f>
        <v>14</v>
      </c>
      <c r="B170" s="4" t="str">
        <f>+'2. Deuda'!B197</f>
        <v>NA</v>
      </c>
      <c r="C170" s="4">
        <f>+'2. Deuda'!C197</f>
        <v>-3.965396899729967E-10</v>
      </c>
      <c r="D170" s="4">
        <f>+'2. Deuda'!D197</f>
        <v>0</v>
      </c>
      <c r="E170" s="4">
        <f>+'2. Deuda'!E197</f>
        <v>0</v>
      </c>
      <c r="F170" s="4">
        <f>+'2. Deuda'!F197</f>
        <v>0</v>
      </c>
      <c r="G170" s="4">
        <f>+'2. Deuda'!G197</f>
        <v>0</v>
      </c>
      <c r="H170" s="4">
        <f>+'2. Deuda'!H197</f>
        <v>0</v>
      </c>
      <c r="I170" s="4">
        <f>+'2. Deuda'!I197</f>
        <v>0</v>
      </c>
      <c r="J170" s="4">
        <f>+'2. Deuda'!J197</f>
        <v>-3.965396899729967E-10</v>
      </c>
      <c r="K170" s="4">
        <f>+'2. Deuda'!K197</f>
        <v>0</v>
      </c>
      <c r="L170" s="4">
        <f>+'2. Deuda'!P197</f>
        <v>0</v>
      </c>
      <c r="M170" s="4">
        <f>+'2. Deuda'!Q197</f>
        <v>0</v>
      </c>
      <c r="Y170" s="4">
        <f t="shared" si="30"/>
        <v>14</v>
      </c>
      <c r="AD170" s="4">
        <f t="shared" si="31"/>
        <v>1</v>
      </c>
      <c r="AE170" s="4">
        <f t="shared" si="32"/>
        <v>0</v>
      </c>
      <c r="AF170" s="4">
        <f t="shared" si="33"/>
        <v>0</v>
      </c>
      <c r="AG170" s="4">
        <f t="shared" si="34"/>
        <v>0</v>
      </c>
    </row>
    <row r="171" spans="1:33" s="4" customFormat="1" ht="15">
      <c r="A171" s="4">
        <f>+IF('2. Deuda'!$D$13=Tablas!$B$6,Tablas!Y171,IF('2. Deuda'!$D$13=Tablas!$B$7,Tablas!Z171,IF('2. Deuda'!$D$13=Tablas!$B$8,Tablas!AA171,Tablas!AB171)))</f>
        <v>14</v>
      </c>
      <c r="B171" s="4" t="str">
        <f>+'2. Deuda'!B198</f>
        <v>NA</v>
      </c>
      <c r="C171" s="4">
        <f>+'2. Deuda'!C198</f>
        <v>-3.965396899729967E-10</v>
      </c>
      <c r="D171" s="4">
        <f>+'2. Deuda'!D198</f>
        <v>0</v>
      </c>
      <c r="E171" s="4">
        <f>+'2. Deuda'!E198</f>
        <v>0</v>
      </c>
      <c r="F171" s="4">
        <f>+'2. Deuda'!F198</f>
        <v>0</v>
      </c>
      <c r="G171" s="4">
        <f>+'2. Deuda'!G198</f>
        <v>0</v>
      </c>
      <c r="H171" s="4">
        <f>+'2. Deuda'!H198</f>
        <v>0</v>
      </c>
      <c r="I171" s="4">
        <f>+'2. Deuda'!I198</f>
        <v>0</v>
      </c>
      <c r="J171" s="4">
        <f>+'2. Deuda'!J198</f>
        <v>-3.965396899729967E-10</v>
      </c>
      <c r="K171" s="4">
        <f>+'2. Deuda'!K198</f>
        <v>0</v>
      </c>
      <c r="L171" s="4">
        <f>+'2. Deuda'!P198</f>
        <v>0</v>
      </c>
      <c r="M171" s="4">
        <f>+'2. Deuda'!Q198</f>
        <v>0</v>
      </c>
      <c r="Y171" s="4">
        <f t="shared" si="30"/>
        <v>14</v>
      </c>
      <c r="AD171" s="4">
        <f t="shared" si="31"/>
        <v>0</v>
      </c>
      <c r="AE171" s="4">
        <f t="shared" si="32"/>
        <v>0</v>
      </c>
      <c r="AF171" s="4">
        <f t="shared" si="33"/>
        <v>0</v>
      </c>
      <c r="AG171" s="4">
        <f t="shared" si="34"/>
        <v>0</v>
      </c>
    </row>
    <row r="172" spans="1:33" s="4" customFormat="1" ht="15">
      <c r="A172" s="4">
        <f>+IF('2. Deuda'!$D$13=Tablas!$B$6,Tablas!Y172,IF('2. Deuda'!$D$13=Tablas!$B$7,Tablas!Z172,IF('2. Deuda'!$D$13=Tablas!$B$8,Tablas!AA172,Tablas!AB172)))</f>
        <v>14</v>
      </c>
      <c r="B172" s="4" t="str">
        <f>+'2. Deuda'!B199</f>
        <v>NA</v>
      </c>
      <c r="C172" s="4">
        <f>+'2. Deuda'!C199</f>
        <v>-3.965396899729967E-10</v>
      </c>
      <c r="D172" s="4">
        <f>+'2. Deuda'!D199</f>
        <v>0</v>
      </c>
      <c r="E172" s="4">
        <f>+'2. Deuda'!E199</f>
        <v>0</v>
      </c>
      <c r="F172" s="4">
        <f>+'2. Deuda'!F199</f>
        <v>0</v>
      </c>
      <c r="G172" s="4">
        <f>+'2. Deuda'!G199</f>
        <v>0</v>
      </c>
      <c r="H172" s="4">
        <f>+'2. Deuda'!H199</f>
        <v>0</v>
      </c>
      <c r="I172" s="4">
        <f>+'2. Deuda'!I199</f>
        <v>0</v>
      </c>
      <c r="J172" s="4">
        <f>+'2. Deuda'!J199</f>
        <v>-3.965396899729967E-10</v>
      </c>
      <c r="K172" s="4">
        <f>+'2. Deuda'!K199</f>
        <v>0</v>
      </c>
      <c r="L172" s="4">
        <f>+'2. Deuda'!P199</f>
        <v>0</v>
      </c>
      <c r="M172" s="4">
        <f>+'2. Deuda'!Q199</f>
        <v>0</v>
      </c>
      <c r="Y172" s="4">
        <f t="shared" si="30"/>
        <v>14</v>
      </c>
      <c r="AD172" s="4">
        <f t="shared" si="31"/>
        <v>0</v>
      </c>
      <c r="AE172" s="4">
        <f t="shared" si="32"/>
        <v>0</v>
      </c>
      <c r="AF172" s="4">
        <f t="shared" si="33"/>
        <v>0</v>
      </c>
      <c r="AG172" s="4">
        <f t="shared" si="34"/>
        <v>0</v>
      </c>
    </row>
    <row r="173" spans="1:33" s="4" customFormat="1" ht="15">
      <c r="A173" s="4">
        <f>+IF('2. Deuda'!$D$13=Tablas!$B$6,Tablas!Y173,IF('2. Deuda'!$D$13=Tablas!$B$7,Tablas!Z173,IF('2. Deuda'!$D$13=Tablas!$B$8,Tablas!AA173,Tablas!AB173)))</f>
        <v>14</v>
      </c>
      <c r="B173" s="4" t="str">
        <f>+'2. Deuda'!B200</f>
        <v>NA</v>
      </c>
      <c r="C173" s="4">
        <f>+'2. Deuda'!C200</f>
        <v>-3.965396899729967E-10</v>
      </c>
      <c r="D173" s="4">
        <f>+'2. Deuda'!D200</f>
        <v>0</v>
      </c>
      <c r="E173" s="4">
        <f>+'2. Deuda'!E200</f>
        <v>0</v>
      </c>
      <c r="F173" s="4">
        <f>+'2. Deuda'!F200</f>
        <v>0</v>
      </c>
      <c r="G173" s="4">
        <f>+'2. Deuda'!G200</f>
        <v>0</v>
      </c>
      <c r="H173" s="4">
        <f>+'2. Deuda'!H200</f>
        <v>0</v>
      </c>
      <c r="I173" s="4">
        <f>+'2. Deuda'!I200</f>
        <v>0</v>
      </c>
      <c r="J173" s="4">
        <f>+'2. Deuda'!J200</f>
        <v>-3.965396899729967E-10</v>
      </c>
      <c r="K173" s="4">
        <f>+'2. Deuda'!K200</f>
        <v>0</v>
      </c>
      <c r="L173" s="4">
        <f>+'2. Deuda'!P200</f>
        <v>0</v>
      </c>
      <c r="M173" s="4">
        <f>+'2. Deuda'!Q200</f>
        <v>0</v>
      </c>
      <c r="Y173" s="4">
        <f t="shared" si="30"/>
        <v>14</v>
      </c>
      <c r="AD173" s="4">
        <f t="shared" si="31"/>
        <v>0</v>
      </c>
      <c r="AE173" s="4">
        <f t="shared" si="32"/>
        <v>0</v>
      </c>
      <c r="AF173" s="4">
        <f t="shared" si="33"/>
        <v>0</v>
      </c>
      <c r="AG173" s="4">
        <f t="shared" si="34"/>
        <v>0</v>
      </c>
    </row>
    <row r="174" spans="1:33" s="4" customFormat="1" ht="15">
      <c r="A174" s="4">
        <f>+IF('2. Deuda'!$D$13=Tablas!$B$6,Tablas!Y174,IF('2. Deuda'!$D$13=Tablas!$B$7,Tablas!Z174,IF('2. Deuda'!$D$13=Tablas!$B$8,Tablas!AA174,Tablas!AB174)))</f>
        <v>14</v>
      </c>
      <c r="B174" s="4" t="str">
        <f>+'2. Deuda'!B201</f>
        <v>NA</v>
      </c>
      <c r="C174" s="4">
        <f>+'2. Deuda'!C201</f>
        <v>-3.965396899729967E-10</v>
      </c>
      <c r="D174" s="4">
        <f>+'2. Deuda'!D201</f>
        <v>0</v>
      </c>
      <c r="E174" s="4">
        <f>+'2. Deuda'!E201</f>
        <v>0</v>
      </c>
      <c r="F174" s="4">
        <f>+'2. Deuda'!F201</f>
        <v>0</v>
      </c>
      <c r="G174" s="4">
        <f>+'2. Deuda'!G201</f>
        <v>0</v>
      </c>
      <c r="H174" s="4">
        <f>+'2. Deuda'!H201</f>
        <v>0</v>
      </c>
      <c r="I174" s="4">
        <f>+'2. Deuda'!I201</f>
        <v>0</v>
      </c>
      <c r="J174" s="4">
        <f>+'2. Deuda'!J201</f>
        <v>-3.965396899729967E-10</v>
      </c>
      <c r="K174" s="4">
        <f>+'2. Deuda'!K201</f>
        <v>0</v>
      </c>
      <c r="L174" s="4">
        <f>+'2. Deuda'!P201</f>
        <v>0</v>
      </c>
      <c r="M174" s="4">
        <f>+'2. Deuda'!Q201</f>
        <v>0</v>
      </c>
      <c r="Y174" s="4">
        <f t="shared" si="30"/>
        <v>14</v>
      </c>
      <c r="AD174" s="4">
        <f t="shared" si="31"/>
        <v>0</v>
      </c>
      <c r="AE174" s="4">
        <f t="shared" si="32"/>
        <v>0</v>
      </c>
      <c r="AF174" s="4">
        <f t="shared" si="33"/>
        <v>0</v>
      </c>
      <c r="AG174" s="4">
        <f t="shared" si="34"/>
        <v>0</v>
      </c>
    </row>
    <row r="175" spans="1:33" s="4" customFormat="1" ht="15">
      <c r="A175" s="4">
        <f>+IF('2. Deuda'!$D$13=Tablas!$B$6,Tablas!Y175,IF('2. Deuda'!$D$13=Tablas!$B$7,Tablas!Z175,IF('2. Deuda'!$D$13=Tablas!$B$8,Tablas!AA175,Tablas!AB175)))</f>
        <v>14</v>
      </c>
      <c r="B175" s="4" t="str">
        <f>+'2. Deuda'!B202</f>
        <v>NA</v>
      </c>
      <c r="C175" s="4">
        <f>+'2. Deuda'!C202</f>
        <v>-3.965396899729967E-10</v>
      </c>
      <c r="D175" s="4">
        <f>+'2. Deuda'!D202</f>
        <v>0</v>
      </c>
      <c r="E175" s="4">
        <f>+'2. Deuda'!E202</f>
        <v>0</v>
      </c>
      <c r="F175" s="4">
        <f>+'2. Deuda'!F202</f>
        <v>0</v>
      </c>
      <c r="G175" s="4">
        <f>+'2. Deuda'!G202</f>
        <v>0</v>
      </c>
      <c r="H175" s="4">
        <f>+'2. Deuda'!H202</f>
        <v>0</v>
      </c>
      <c r="I175" s="4">
        <f>+'2. Deuda'!I202</f>
        <v>0</v>
      </c>
      <c r="J175" s="4">
        <f>+'2. Deuda'!J202</f>
        <v>-3.965396899729967E-10</v>
      </c>
      <c r="K175" s="4">
        <f>+'2. Deuda'!K202</f>
        <v>0</v>
      </c>
      <c r="L175" s="4">
        <f>+'2. Deuda'!P202</f>
        <v>0</v>
      </c>
      <c r="M175" s="4">
        <f>+'2. Deuda'!Q202</f>
        <v>0</v>
      </c>
      <c r="Y175" s="4">
        <f t="shared" si="30"/>
        <v>14</v>
      </c>
      <c r="AD175" s="4">
        <f t="shared" si="31"/>
        <v>0</v>
      </c>
      <c r="AE175" s="4">
        <f t="shared" si="32"/>
        <v>0</v>
      </c>
      <c r="AF175" s="4">
        <f t="shared" si="33"/>
        <v>0</v>
      </c>
      <c r="AG175" s="4">
        <f t="shared" si="34"/>
        <v>0</v>
      </c>
    </row>
    <row r="176" spans="1:33" s="4" customFormat="1" ht="15">
      <c r="A176" s="4">
        <f>+IF('2. Deuda'!$D$13=Tablas!$B$6,Tablas!Y176,IF('2. Deuda'!$D$13=Tablas!$B$7,Tablas!Z176,IF('2. Deuda'!$D$13=Tablas!$B$8,Tablas!AA176,Tablas!AB176)))</f>
        <v>14</v>
      </c>
      <c r="B176" s="4" t="str">
        <f>+'2. Deuda'!B203</f>
        <v>NA</v>
      </c>
      <c r="C176" s="4">
        <f>+'2. Deuda'!C203</f>
        <v>-3.965396899729967E-10</v>
      </c>
      <c r="D176" s="4">
        <f>+'2. Deuda'!D203</f>
        <v>0</v>
      </c>
      <c r="E176" s="4">
        <f>+'2. Deuda'!E203</f>
        <v>0</v>
      </c>
      <c r="F176" s="4">
        <f>+'2. Deuda'!F203</f>
        <v>0</v>
      </c>
      <c r="G176" s="4">
        <f>+'2. Deuda'!G203</f>
        <v>0</v>
      </c>
      <c r="H176" s="4">
        <f>+'2. Deuda'!H203</f>
        <v>0</v>
      </c>
      <c r="I176" s="4">
        <f>+'2. Deuda'!I203</f>
        <v>0</v>
      </c>
      <c r="J176" s="4">
        <f>+'2. Deuda'!J203</f>
        <v>-3.965396899729967E-10</v>
      </c>
      <c r="K176" s="4">
        <f>+'2. Deuda'!K203</f>
        <v>0</v>
      </c>
      <c r="L176" s="4">
        <f>+'2. Deuda'!P203</f>
        <v>0</v>
      </c>
      <c r="M176" s="4">
        <f>+'2. Deuda'!Q203</f>
        <v>0</v>
      </c>
      <c r="Y176" s="4">
        <f t="shared" si="30"/>
        <v>14</v>
      </c>
      <c r="AD176" s="4">
        <f t="shared" si="31"/>
        <v>0</v>
      </c>
      <c r="AE176" s="4">
        <f t="shared" si="32"/>
        <v>0</v>
      </c>
      <c r="AF176" s="4">
        <f t="shared" si="33"/>
        <v>0</v>
      </c>
      <c r="AG176" s="4">
        <f t="shared" si="34"/>
        <v>0</v>
      </c>
    </row>
    <row r="177" spans="1:33" s="4" customFormat="1" ht="15">
      <c r="A177" s="4">
        <f>+IF('2. Deuda'!$D$13=Tablas!$B$6,Tablas!Y177,IF('2. Deuda'!$D$13=Tablas!$B$7,Tablas!Z177,IF('2. Deuda'!$D$13=Tablas!$B$8,Tablas!AA177,Tablas!AB177)))</f>
        <v>14</v>
      </c>
      <c r="B177" s="4" t="str">
        <f>+'2. Deuda'!B204</f>
        <v>NA</v>
      </c>
      <c r="C177" s="4">
        <f>+'2. Deuda'!C204</f>
        <v>-3.965396899729967E-10</v>
      </c>
      <c r="D177" s="4">
        <f>+'2. Deuda'!D204</f>
        <v>0</v>
      </c>
      <c r="E177" s="4">
        <f>+'2. Deuda'!E204</f>
        <v>0</v>
      </c>
      <c r="F177" s="4">
        <f>+'2. Deuda'!F204</f>
        <v>0</v>
      </c>
      <c r="G177" s="4">
        <f>+'2. Deuda'!G204</f>
        <v>0</v>
      </c>
      <c r="H177" s="4">
        <f>+'2. Deuda'!H204</f>
        <v>0</v>
      </c>
      <c r="I177" s="4">
        <f>+'2. Deuda'!I204</f>
        <v>0</v>
      </c>
      <c r="J177" s="4">
        <f>+'2. Deuda'!J204</f>
        <v>-3.965396899729967E-10</v>
      </c>
      <c r="K177" s="4">
        <f>+'2. Deuda'!K204</f>
        <v>0</v>
      </c>
      <c r="L177" s="4">
        <f>+'2. Deuda'!P204</f>
        <v>0</v>
      </c>
      <c r="M177" s="4">
        <f>+'2. Deuda'!Q204</f>
        <v>0</v>
      </c>
      <c r="Y177" s="4">
        <f t="shared" si="30"/>
        <v>14</v>
      </c>
      <c r="AD177" s="4">
        <f t="shared" si="31"/>
        <v>0</v>
      </c>
      <c r="AE177" s="4">
        <f t="shared" si="32"/>
        <v>0</v>
      </c>
      <c r="AF177" s="4">
        <f t="shared" si="33"/>
        <v>0</v>
      </c>
      <c r="AG177" s="4">
        <f t="shared" si="34"/>
        <v>0</v>
      </c>
    </row>
    <row r="178" spans="1:33" s="4" customFormat="1" ht="15">
      <c r="A178" s="4">
        <f>+IF('2. Deuda'!$D$13=Tablas!$B$6,Tablas!Y178,IF('2. Deuda'!$D$13=Tablas!$B$7,Tablas!Z178,IF('2. Deuda'!$D$13=Tablas!$B$8,Tablas!AA178,Tablas!AB178)))</f>
        <v>14</v>
      </c>
      <c r="B178" s="4" t="str">
        <f>+'2. Deuda'!B205</f>
        <v>NA</v>
      </c>
      <c r="C178" s="4">
        <f>+'2. Deuda'!C205</f>
        <v>-3.965396899729967E-10</v>
      </c>
      <c r="D178" s="4">
        <f>+'2. Deuda'!D205</f>
        <v>0</v>
      </c>
      <c r="E178" s="4">
        <f>+'2. Deuda'!E205</f>
        <v>0</v>
      </c>
      <c r="F178" s="4">
        <f>+'2. Deuda'!F205</f>
        <v>0</v>
      </c>
      <c r="G178" s="4">
        <f>+'2. Deuda'!G205</f>
        <v>0</v>
      </c>
      <c r="H178" s="4">
        <f>+'2. Deuda'!H205</f>
        <v>0</v>
      </c>
      <c r="I178" s="4">
        <f>+'2. Deuda'!I205</f>
        <v>0</v>
      </c>
      <c r="J178" s="4">
        <f>+'2. Deuda'!J205</f>
        <v>-3.965396899729967E-10</v>
      </c>
      <c r="K178" s="4">
        <f>+'2. Deuda'!K205</f>
        <v>0</v>
      </c>
      <c r="L178" s="4">
        <f>+'2. Deuda'!P205</f>
        <v>0</v>
      </c>
      <c r="M178" s="4">
        <f>+'2. Deuda'!Q205</f>
        <v>0</v>
      </c>
      <c r="Y178" s="4">
        <f t="shared" si="30"/>
        <v>14</v>
      </c>
      <c r="AD178" s="4">
        <f t="shared" si="31"/>
        <v>0</v>
      </c>
      <c r="AE178" s="4">
        <f t="shared" si="32"/>
        <v>0</v>
      </c>
      <c r="AF178" s="4">
        <f t="shared" si="33"/>
        <v>0</v>
      </c>
      <c r="AG178" s="4">
        <f t="shared" si="34"/>
        <v>0</v>
      </c>
    </row>
    <row r="179" spans="1:33" s="4" customFormat="1" ht="15">
      <c r="A179" s="4">
        <f>+IF('2. Deuda'!$D$13=Tablas!$B$6,Tablas!Y179,IF('2. Deuda'!$D$13=Tablas!$B$7,Tablas!Z179,IF('2. Deuda'!$D$13=Tablas!$B$8,Tablas!AA179,Tablas!AB179)))</f>
        <v>14</v>
      </c>
      <c r="B179" s="4" t="str">
        <f>+'2. Deuda'!B206</f>
        <v>NA</v>
      </c>
      <c r="C179" s="4">
        <f>+'2. Deuda'!C206</f>
        <v>-3.965396899729967E-10</v>
      </c>
      <c r="D179" s="4">
        <f>+'2. Deuda'!D206</f>
        <v>0</v>
      </c>
      <c r="E179" s="4">
        <f>+'2. Deuda'!E206</f>
        <v>0</v>
      </c>
      <c r="F179" s="4">
        <f>+'2. Deuda'!F206</f>
        <v>0</v>
      </c>
      <c r="G179" s="4">
        <f>+'2. Deuda'!G206</f>
        <v>0</v>
      </c>
      <c r="H179" s="4">
        <f>+'2. Deuda'!H206</f>
        <v>0</v>
      </c>
      <c r="I179" s="4">
        <f>+'2. Deuda'!I206</f>
        <v>0</v>
      </c>
      <c r="J179" s="4">
        <f>+'2. Deuda'!J206</f>
        <v>-3.965396899729967E-10</v>
      </c>
      <c r="K179" s="4">
        <f>+'2. Deuda'!K206</f>
        <v>0</v>
      </c>
      <c r="L179" s="4">
        <f>+'2. Deuda'!P206</f>
        <v>0</v>
      </c>
      <c r="M179" s="4">
        <f>+'2. Deuda'!Q206</f>
        <v>0</v>
      </c>
      <c r="Y179" s="4">
        <f t="shared" si="30"/>
        <v>14</v>
      </c>
      <c r="AD179" s="4">
        <f t="shared" si="31"/>
        <v>0</v>
      </c>
      <c r="AE179" s="4">
        <f t="shared" si="32"/>
        <v>0</v>
      </c>
      <c r="AF179" s="4">
        <f t="shared" si="33"/>
        <v>0</v>
      </c>
      <c r="AG179" s="4">
        <f t="shared" si="34"/>
        <v>0</v>
      </c>
    </row>
    <row r="180" spans="1:33" s="4" customFormat="1" ht="15">
      <c r="A180" s="4">
        <f>+IF('2. Deuda'!$D$13=Tablas!$B$6,Tablas!Y180,IF('2. Deuda'!$D$13=Tablas!$B$7,Tablas!Z180,IF('2. Deuda'!$D$13=Tablas!$B$8,Tablas!AA180,Tablas!AB180)))</f>
        <v>14</v>
      </c>
      <c r="B180" s="4" t="str">
        <f>+'2. Deuda'!B207</f>
        <v>NA</v>
      </c>
      <c r="C180" s="4">
        <f>+'2. Deuda'!C207</f>
        <v>-3.965396899729967E-10</v>
      </c>
      <c r="D180" s="4">
        <f>+'2. Deuda'!D207</f>
        <v>0</v>
      </c>
      <c r="E180" s="4">
        <f>+'2. Deuda'!E207</f>
        <v>0</v>
      </c>
      <c r="F180" s="4">
        <f>+'2. Deuda'!F207</f>
        <v>0</v>
      </c>
      <c r="G180" s="4">
        <f>+'2. Deuda'!G207</f>
        <v>0</v>
      </c>
      <c r="H180" s="4">
        <f>+'2. Deuda'!H207</f>
        <v>0</v>
      </c>
      <c r="I180" s="4">
        <f>+'2. Deuda'!I207</f>
        <v>0</v>
      </c>
      <c r="J180" s="4">
        <f>+'2. Deuda'!J207</f>
        <v>-3.965396899729967E-10</v>
      </c>
      <c r="K180" s="4">
        <f>+'2. Deuda'!K207</f>
        <v>0</v>
      </c>
      <c r="L180" s="4">
        <f>+'2. Deuda'!P207</f>
        <v>0</v>
      </c>
      <c r="M180" s="4">
        <f>+'2. Deuda'!Q207</f>
        <v>0</v>
      </c>
      <c r="Y180" s="4">
        <f t="shared" si="30"/>
        <v>14</v>
      </c>
      <c r="AD180" s="4">
        <f t="shared" si="31"/>
        <v>0</v>
      </c>
      <c r="AE180" s="4">
        <f t="shared" si="32"/>
        <v>0</v>
      </c>
      <c r="AF180" s="4">
        <f t="shared" si="33"/>
        <v>0</v>
      </c>
      <c r="AG180" s="4">
        <f t="shared" si="34"/>
        <v>0</v>
      </c>
    </row>
    <row r="181" spans="1:33" s="4" customFormat="1" ht="15">
      <c r="A181" s="4">
        <f>+IF('2. Deuda'!$D$13=Tablas!$B$6,Tablas!Y181,IF('2. Deuda'!$D$13=Tablas!$B$7,Tablas!Z181,IF('2. Deuda'!$D$13=Tablas!$B$8,Tablas!AA181,Tablas!AB181)))</f>
        <v>14</v>
      </c>
      <c r="B181" s="4" t="str">
        <f>+'2. Deuda'!B208</f>
        <v>NA</v>
      </c>
      <c r="C181" s="4">
        <f>+'2. Deuda'!C208</f>
        <v>-3.965396899729967E-10</v>
      </c>
      <c r="D181" s="4">
        <f>+'2. Deuda'!D208</f>
        <v>0</v>
      </c>
      <c r="E181" s="4">
        <f>+'2. Deuda'!E208</f>
        <v>0</v>
      </c>
      <c r="F181" s="4">
        <f>+'2. Deuda'!F208</f>
        <v>0</v>
      </c>
      <c r="G181" s="4">
        <f>+'2. Deuda'!G208</f>
        <v>0</v>
      </c>
      <c r="H181" s="4">
        <f>+'2. Deuda'!H208</f>
        <v>0</v>
      </c>
      <c r="I181" s="4">
        <f>+'2. Deuda'!I208</f>
        <v>0</v>
      </c>
      <c r="J181" s="4">
        <f>+'2. Deuda'!J208</f>
        <v>-3.965396899729967E-10</v>
      </c>
      <c r="K181" s="4">
        <f>+'2. Deuda'!K208</f>
        <v>0</v>
      </c>
      <c r="L181" s="4">
        <f>+'2. Deuda'!P208</f>
        <v>0</v>
      </c>
      <c r="M181" s="4">
        <f>+'2. Deuda'!Q208</f>
        <v>0</v>
      </c>
      <c r="Y181" s="4">
        <f t="shared" si="30"/>
        <v>14</v>
      </c>
      <c r="AD181" s="4">
        <f t="shared" si="31"/>
        <v>0</v>
      </c>
      <c r="AE181" s="4">
        <f t="shared" si="32"/>
        <v>0</v>
      </c>
      <c r="AF181" s="4">
        <f t="shared" si="33"/>
        <v>0</v>
      </c>
      <c r="AG181" s="4">
        <f t="shared" si="34"/>
        <v>0</v>
      </c>
    </row>
    <row r="182" spans="1:33" s="4" customFormat="1" ht="15">
      <c r="A182" s="4">
        <f>+IF('2. Deuda'!$D$13=Tablas!$B$6,Tablas!Y182,IF('2. Deuda'!$D$13=Tablas!$B$7,Tablas!Z182,IF('2. Deuda'!$D$13=Tablas!$B$8,Tablas!AA182,Tablas!AB182)))</f>
        <v>15</v>
      </c>
      <c r="B182" s="4" t="str">
        <f>+'2. Deuda'!B209</f>
        <v>NA</v>
      </c>
      <c r="C182" s="4">
        <f>+'2. Deuda'!C209</f>
        <v>-3.965396899729967E-10</v>
      </c>
      <c r="D182" s="4">
        <f>+'2. Deuda'!D209</f>
        <v>0</v>
      </c>
      <c r="E182" s="4">
        <f>+'2. Deuda'!E209</f>
        <v>0</v>
      </c>
      <c r="F182" s="4">
        <f>+'2. Deuda'!F209</f>
        <v>0</v>
      </c>
      <c r="G182" s="4">
        <f>+'2. Deuda'!G209</f>
        <v>0</v>
      </c>
      <c r="H182" s="4">
        <f>+'2. Deuda'!H209</f>
        <v>0</v>
      </c>
      <c r="I182" s="4">
        <f>+'2. Deuda'!I209</f>
        <v>0</v>
      </c>
      <c r="J182" s="4">
        <f>+'2. Deuda'!J209</f>
        <v>-3.965396899729967E-10</v>
      </c>
      <c r="K182" s="4">
        <f>+'2. Deuda'!K209</f>
        <v>0</v>
      </c>
      <c r="L182" s="4">
        <f>+'2. Deuda'!P209</f>
        <v>0</v>
      </c>
      <c r="M182" s="4">
        <f>+'2. Deuda'!Q209</f>
        <v>0</v>
      </c>
      <c r="Y182" s="4">
        <f t="shared" si="30"/>
        <v>15</v>
      </c>
      <c r="AD182" s="4">
        <f t="shared" si="31"/>
        <v>1</v>
      </c>
      <c r="AE182" s="4">
        <f t="shared" si="32"/>
        <v>0</v>
      </c>
      <c r="AF182" s="4">
        <f t="shared" si="33"/>
        <v>0</v>
      </c>
      <c r="AG182" s="4">
        <f t="shared" si="34"/>
        <v>0</v>
      </c>
    </row>
    <row r="183" spans="1:33" s="4" customFormat="1" ht="15">
      <c r="A183" s="4">
        <f>+IF('2. Deuda'!$D$13=Tablas!$B$6,Tablas!Y183,IF('2. Deuda'!$D$13=Tablas!$B$7,Tablas!Z183,IF('2. Deuda'!$D$13=Tablas!$B$8,Tablas!AA183,Tablas!AB183)))</f>
        <v>15</v>
      </c>
      <c r="B183" s="4" t="str">
        <f>+'2. Deuda'!B210</f>
        <v>NA</v>
      </c>
      <c r="C183" s="4">
        <f>+'2. Deuda'!C210</f>
        <v>-3.965396899729967E-10</v>
      </c>
      <c r="D183" s="4">
        <f>+'2. Deuda'!D210</f>
        <v>0</v>
      </c>
      <c r="E183" s="4">
        <f>+'2. Deuda'!E210</f>
        <v>0</v>
      </c>
      <c r="F183" s="4">
        <f>+'2. Deuda'!F210</f>
        <v>0</v>
      </c>
      <c r="G183" s="4">
        <f>+'2. Deuda'!G210</f>
        <v>0</v>
      </c>
      <c r="H183" s="4">
        <f>+'2. Deuda'!H210</f>
        <v>0</v>
      </c>
      <c r="I183" s="4">
        <f>+'2. Deuda'!I210</f>
        <v>0</v>
      </c>
      <c r="J183" s="4">
        <f>+'2. Deuda'!J210</f>
        <v>-3.965396899729967E-10</v>
      </c>
      <c r="K183" s="4">
        <f>+'2. Deuda'!K210</f>
        <v>0</v>
      </c>
      <c r="L183" s="4">
        <f>+'2. Deuda'!P210</f>
        <v>0</v>
      </c>
      <c r="M183" s="4">
        <f>+'2. Deuda'!Q210</f>
        <v>0</v>
      </c>
      <c r="Y183" s="4">
        <f t="shared" si="30"/>
        <v>15</v>
      </c>
      <c r="AD183" s="4">
        <f t="shared" si="31"/>
        <v>0</v>
      </c>
      <c r="AE183" s="4">
        <f t="shared" si="32"/>
        <v>0</v>
      </c>
      <c r="AF183" s="4">
        <f t="shared" si="33"/>
        <v>0</v>
      </c>
      <c r="AG183" s="4">
        <f t="shared" si="34"/>
        <v>0</v>
      </c>
    </row>
    <row r="184" spans="1:33" s="4" customFormat="1" ht="15">
      <c r="A184" s="4">
        <f>+IF('2. Deuda'!$D$13=Tablas!$B$6,Tablas!Y184,IF('2. Deuda'!$D$13=Tablas!$B$7,Tablas!Z184,IF('2. Deuda'!$D$13=Tablas!$B$8,Tablas!AA184,Tablas!AB184)))</f>
        <v>15</v>
      </c>
      <c r="B184" s="4" t="str">
        <f>+'2. Deuda'!B211</f>
        <v>NA</v>
      </c>
      <c r="C184" s="4">
        <f>+'2. Deuda'!C211</f>
        <v>-3.965396899729967E-10</v>
      </c>
      <c r="D184" s="4">
        <f>+'2. Deuda'!D211</f>
        <v>0</v>
      </c>
      <c r="E184" s="4">
        <f>+'2. Deuda'!E211</f>
        <v>0</v>
      </c>
      <c r="F184" s="4">
        <f>+'2. Deuda'!F211</f>
        <v>0</v>
      </c>
      <c r="G184" s="4">
        <f>+'2. Deuda'!G211</f>
        <v>0</v>
      </c>
      <c r="H184" s="4">
        <f>+'2. Deuda'!H211</f>
        <v>0</v>
      </c>
      <c r="I184" s="4">
        <f>+'2. Deuda'!I211</f>
        <v>0</v>
      </c>
      <c r="J184" s="4">
        <f>+'2. Deuda'!J211</f>
        <v>-3.965396899729967E-10</v>
      </c>
      <c r="K184" s="4">
        <f>+'2. Deuda'!K211</f>
        <v>0</v>
      </c>
      <c r="L184" s="4">
        <f>+'2. Deuda'!P211</f>
        <v>0</v>
      </c>
      <c r="M184" s="4">
        <f>+'2. Deuda'!Q211</f>
        <v>0</v>
      </c>
      <c r="Y184" s="4">
        <f t="shared" si="30"/>
        <v>15</v>
      </c>
      <c r="AD184" s="4">
        <f t="shared" si="31"/>
        <v>0</v>
      </c>
      <c r="AE184" s="4">
        <f t="shared" si="32"/>
        <v>0</v>
      </c>
      <c r="AF184" s="4">
        <f t="shared" si="33"/>
        <v>0</v>
      </c>
      <c r="AG184" s="4">
        <f t="shared" si="34"/>
        <v>0</v>
      </c>
    </row>
    <row r="185" spans="1:33" s="4" customFormat="1" ht="15">
      <c r="A185" s="4">
        <f>+IF('2. Deuda'!$D$13=Tablas!$B$6,Tablas!Y185,IF('2. Deuda'!$D$13=Tablas!$B$7,Tablas!Z185,IF('2. Deuda'!$D$13=Tablas!$B$8,Tablas!AA185,Tablas!AB185)))</f>
        <v>15</v>
      </c>
      <c r="B185" s="4" t="str">
        <f>+'2. Deuda'!B212</f>
        <v>NA</v>
      </c>
      <c r="C185" s="4">
        <f>+'2. Deuda'!C212</f>
        <v>-3.965396899729967E-10</v>
      </c>
      <c r="D185" s="4">
        <f>+'2. Deuda'!D212</f>
        <v>0</v>
      </c>
      <c r="E185" s="4">
        <f>+'2. Deuda'!E212</f>
        <v>0</v>
      </c>
      <c r="F185" s="4">
        <f>+'2. Deuda'!F212</f>
        <v>0</v>
      </c>
      <c r="G185" s="4">
        <f>+'2. Deuda'!G212</f>
        <v>0</v>
      </c>
      <c r="H185" s="4">
        <f>+'2. Deuda'!H212</f>
        <v>0</v>
      </c>
      <c r="I185" s="4">
        <f>+'2. Deuda'!I212</f>
        <v>0</v>
      </c>
      <c r="J185" s="4">
        <f>+'2. Deuda'!J212</f>
        <v>-3.965396899729967E-10</v>
      </c>
      <c r="K185" s="4">
        <f>+'2. Deuda'!K212</f>
        <v>0</v>
      </c>
      <c r="L185" s="4">
        <f>+'2. Deuda'!P212</f>
        <v>0</v>
      </c>
      <c r="M185" s="4">
        <f>+'2. Deuda'!Q212</f>
        <v>0</v>
      </c>
      <c r="Y185" s="4">
        <f t="shared" si="30"/>
        <v>15</v>
      </c>
      <c r="AD185" s="4">
        <f t="shared" si="31"/>
        <v>0</v>
      </c>
      <c r="AE185" s="4">
        <f t="shared" si="32"/>
        <v>0</v>
      </c>
      <c r="AF185" s="4">
        <f t="shared" si="33"/>
        <v>0</v>
      </c>
      <c r="AG185" s="4">
        <f t="shared" si="34"/>
        <v>0</v>
      </c>
    </row>
    <row r="186" spans="1:33" s="4" customFormat="1" ht="15">
      <c r="A186" s="4">
        <f>+IF('2. Deuda'!$D$13=Tablas!$B$6,Tablas!Y186,IF('2. Deuda'!$D$13=Tablas!$B$7,Tablas!Z186,IF('2. Deuda'!$D$13=Tablas!$B$8,Tablas!AA186,Tablas!AB186)))</f>
        <v>15</v>
      </c>
      <c r="B186" s="4" t="str">
        <f>+'2. Deuda'!B213</f>
        <v>NA</v>
      </c>
      <c r="C186" s="4">
        <f>+'2. Deuda'!C213</f>
        <v>-3.965396899729967E-10</v>
      </c>
      <c r="D186" s="4">
        <f>+'2. Deuda'!D213</f>
        <v>0</v>
      </c>
      <c r="E186" s="4">
        <f>+'2. Deuda'!E213</f>
        <v>0</v>
      </c>
      <c r="F186" s="4">
        <f>+'2. Deuda'!F213</f>
        <v>0</v>
      </c>
      <c r="G186" s="4">
        <f>+'2. Deuda'!G213</f>
        <v>0</v>
      </c>
      <c r="H186" s="4">
        <f>+'2. Deuda'!H213</f>
        <v>0</v>
      </c>
      <c r="I186" s="4">
        <f>+'2. Deuda'!I213</f>
        <v>0</v>
      </c>
      <c r="J186" s="4">
        <f>+'2. Deuda'!J213</f>
        <v>-3.965396899729967E-10</v>
      </c>
      <c r="K186" s="4">
        <f>+'2. Deuda'!K213</f>
        <v>0</v>
      </c>
      <c r="L186" s="4">
        <f>+'2. Deuda'!P213</f>
        <v>0</v>
      </c>
      <c r="M186" s="4">
        <f>+'2. Deuda'!Q213</f>
        <v>0</v>
      </c>
      <c r="Y186" s="4">
        <f t="shared" si="30"/>
        <v>15</v>
      </c>
      <c r="AD186" s="4">
        <f t="shared" si="31"/>
        <v>0</v>
      </c>
      <c r="AE186" s="4">
        <f t="shared" si="32"/>
        <v>0</v>
      </c>
      <c r="AF186" s="4">
        <f t="shared" si="33"/>
        <v>0</v>
      </c>
      <c r="AG186" s="4">
        <f t="shared" si="34"/>
        <v>0</v>
      </c>
    </row>
    <row r="187" spans="1:33" s="4" customFormat="1" ht="15">
      <c r="A187" s="4">
        <f>+IF('2. Deuda'!$D$13=Tablas!$B$6,Tablas!Y187,IF('2. Deuda'!$D$13=Tablas!$B$7,Tablas!Z187,IF('2. Deuda'!$D$13=Tablas!$B$8,Tablas!AA187,Tablas!AB187)))</f>
        <v>15</v>
      </c>
      <c r="B187" s="4" t="str">
        <f>+'2. Deuda'!B214</f>
        <v>NA</v>
      </c>
      <c r="C187" s="4">
        <f>+'2. Deuda'!C214</f>
        <v>-3.965396899729967E-10</v>
      </c>
      <c r="D187" s="4">
        <f>+'2. Deuda'!D214</f>
        <v>0</v>
      </c>
      <c r="E187" s="4">
        <f>+'2. Deuda'!E214</f>
        <v>0</v>
      </c>
      <c r="F187" s="4">
        <f>+'2. Deuda'!F214</f>
        <v>0</v>
      </c>
      <c r="G187" s="4">
        <f>+'2. Deuda'!G214</f>
        <v>0</v>
      </c>
      <c r="H187" s="4">
        <f>+'2. Deuda'!H214</f>
        <v>0</v>
      </c>
      <c r="I187" s="4">
        <f>+'2. Deuda'!I214</f>
        <v>0</v>
      </c>
      <c r="J187" s="4">
        <f>+'2. Deuda'!J214</f>
        <v>-3.965396899729967E-10</v>
      </c>
      <c r="K187" s="4">
        <f>+'2. Deuda'!K214</f>
        <v>0</v>
      </c>
      <c r="L187" s="4">
        <f>+'2. Deuda'!P214</f>
        <v>0</v>
      </c>
      <c r="M187" s="4">
        <f>+'2. Deuda'!Q214</f>
        <v>0</v>
      </c>
      <c r="Y187" s="4">
        <f t="shared" si="30"/>
        <v>15</v>
      </c>
      <c r="AD187" s="4">
        <f t="shared" si="31"/>
        <v>0</v>
      </c>
      <c r="AE187" s="4">
        <f t="shared" si="32"/>
        <v>0</v>
      </c>
      <c r="AF187" s="4">
        <f t="shared" si="33"/>
        <v>0</v>
      </c>
      <c r="AG187" s="4">
        <f t="shared" si="34"/>
        <v>0</v>
      </c>
    </row>
    <row r="188" spans="1:33" s="4" customFormat="1" ht="15">
      <c r="A188" s="4">
        <f>+IF('2. Deuda'!$D$13=Tablas!$B$6,Tablas!Y188,IF('2. Deuda'!$D$13=Tablas!$B$7,Tablas!Z188,IF('2. Deuda'!$D$13=Tablas!$B$8,Tablas!AA188,Tablas!AB188)))</f>
        <v>15</v>
      </c>
      <c r="B188" s="4" t="str">
        <f>+'2. Deuda'!B215</f>
        <v>NA</v>
      </c>
      <c r="C188" s="4">
        <f>+'2. Deuda'!C215</f>
        <v>-3.965396899729967E-10</v>
      </c>
      <c r="D188" s="4">
        <f>+'2. Deuda'!D215</f>
        <v>0</v>
      </c>
      <c r="E188" s="4">
        <f>+'2. Deuda'!E215</f>
        <v>0</v>
      </c>
      <c r="F188" s="4">
        <f>+'2. Deuda'!F215</f>
        <v>0</v>
      </c>
      <c r="G188" s="4">
        <f>+'2. Deuda'!G215</f>
        <v>0</v>
      </c>
      <c r="H188" s="4">
        <f>+'2. Deuda'!H215</f>
        <v>0</v>
      </c>
      <c r="I188" s="4">
        <f>+'2. Deuda'!I215</f>
        <v>0</v>
      </c>
      <c r="J188" s="4">
        <f>+'2. Deuda'!J215</f>
        <v>-3.965396899729967E-10</v>
      </c>
      <c r="K188" s="4">
        <f>+'2. Deuda'!K215</f>
        <v>0</v>
      </c>
      <c r="L188" s="4">
        <f>+'2. Deuda'!P215</f>
        <v>0</v>
      </c>
      <c r="M188" s="4">
        <f>+'2. Deuda'!Q215</f>
        <v>0</v>
      </c>
      <c r="Y188" s="4">
        <f t="shared" si="30"/>
        <v>15</v>
      </c>
      <c r="AD188" s="4">
        <f t="shared" si="31"/>
        <v>0</v>
      </c>
      <c r="AE188" s="4">
        <f t="shared" si="32"/>
        <v>0</v>
      </c>
      <c r="AF188" s="4">
        <f t="shared" si="33"/>
        <v>0</v>
      </c>
      <c r="AG188" s="4">
        <f t="shared" si="34"/>
        <v>0</v>
      </c>
    </row>
    <row r="189" spans="1:33" s="4" customFormat="1" ht="15">
      <c r="A189" s="4">
        <f>+IF('2. Deuda'!$D$13=Tablas!$B$6,Tablas!Y189,IF('2. Deuda'!$D$13=Tablas!$B$7,Tablas!Z189,IF('2. Deuda'!$D$13=Tablas!$B$8,Tablas!AA189,Tablas!AB189)))</f>
        <v>15</v>
      </c>
      <c r="B189" s="4" t="str">
        <f>+'2. Deuda'!B216</f>
        <v>NA</v>
      </c>
      <c r="C189" s="4">
        <f>+'2. Deuda'!C216</f>
        <v>-3.965396899729967E-10</v>
      </c>
      <c r="D189" s="4">
        <f>+'2. Deuda'!D216</f>
        <v>0</v>
      </c>
      <c r="E189" s="4">
        <f>+'2. Deuda'!E216</f>
        <v>0</v>
      </c>
      <c r="F189" s="4">
        <f>+'2. Deuda'!F216</f>
        <v>0</v>
      </c>
      <c r="G189" s="4">
        <f>+'2. Deuda'!G216</f>
        <v>0</v>
      </c>
      <c r="H189" s="4">
        <f>+'2. Deuda'!H216</f>
        <v>0</v>
      </c>
      <c r="I189" s="4">
        <f>+'2. Deuda'!I216</f>
        <v>0</v>
      </c>
      <c r="J189" s="4">
        <f>+'2. Deuda'!J216</f>
        <v>-3.965396899729967E-10</v>
      </c>
      <c r="K189" s="4">
        <f>+'2. Deuda'!K216</f>
        <v>0</v>
      </c>
      <c r="L189" s="4">
        <f>+'2. Deuda'!P216</f>
        <v>0</v>
      </c>
      <c r="M189" s="4">
        <f>+'2. Deuda'!Q216</f>
        <v>0</v>
      </c>
      <c r="Y189" s="4">
        <f t="shared" si="30"/>
        <v>15</v>
      </c>
      <c r="AD189" s="4">
        <f t="shared" si="31"/>
        <v>0</v>
      </c>
      <c r="AE189" s="4">
        <f t="shared" si="32"/>
        <v>0</v>
      </c>
      <c r="AF189" s="4">
        <f t="shared" si="33"/>
        <v>0</v>
      </c>
      <c r="AG189" s="4">
        <f t="shared" si="34"/>
        <v>0</v>
      </c>
    </row>
    <row r="190" spans="1:33" s="4" customFormat="1" ht="15">
      <c r="A190" s="4">
        <f>+IF('2. Deuda'!$D$13=Tablas!$B$6,Tablas!Y190,IF('2. Deuda'!$D$13=Tablas!$B$7,Tablas!Z190,IF('2. Deuda'!$D$13=Tablas!$B$8,Tablas!AA190,Tablas!AB190)))</f>
        <v>15</v>
      </c>
      <c r="B190" s="4" t="str">
        <f>+'2. Deuda'!B217</f>
        <v>NA</v>
      </c>
      <c r="C190" s="4">
        <f>+'2. Deuda'!C217</f>
        <v>-3.965396899729967E-10</v>
      </c>
      <c r="D190" s="4">
        <f>+'2. Deuda'!D217</f>
        <v>0</v>
      </c>
      <c r="E190" s="4">
        <f>+'2. Deuda'!E217</f>
        <v>0</v>
      </c>
      <c r="F190" s="4">
        <f>+'2. Deuda'!F217</f>
        <v>0</v>
      </c>
      <c r="G190" s="4">
        <f>+'2. Deuda'!G217</f>
        <v>0</v>
      </c>
      <c r="H190" s="4">
        <f>+'2. Deuda'!H217</f>
        <v>0</v>
      </c>
      <c r="I190" s="4">
        <f>+'2. Deuda'!I217</f>
        <v>0</v>
      </c>
      <c r="J190" s="4">
        <f>+'2. Deuda'!J217</f>
        <v>-3.965396899729967E-10</v>
      </c>
      <c r="K190" s="4">
        <f>+'2. Deuda'!K217</f>
        <v>0</v>
      </c>
      <c r="L190" s="4">
        <f>+'2. Deuda'!P217</f>
        <v>0</v>
      </c>
      <c r="M190" s="4">
        <f>+'2. Deuda'!Q217</f>
        <v>0</v>
      </c>
      <c r="Y190" s="4">
        <f t="shared" si="30"/>
        <v>15</v>
      </c>
      <c r="AD190" s="4">
        <f t="shared" si="31"/>
        <v>0</v>
      </c>
      <c r="AE190" s="4">
        <f t="shared" si="32"/>
        <v>0</v>
      </c>
      <c r="AF190" s="4">
        <f t="shared" si="33"/>
        <v>0</v>
      </c>
      <c r="AG190" s="4">
        <f t="shared" si="34"/>
        <v>0</v>
      </c>
    </row>
    <row r="191" spans="1:33" s="4" customFormat="1" ht="15">
      <c r="A191" s="4">
        <f>+IF('2. Deuda'!$D$13=Tablas!$B$6,Tablas!Y191,IF('2. Deuda'!$D$13=Tablas!$B$7,Tablas!Z191,IF('2. Deuda'!$D$13=Tablas!$B$8,Tablas!AA191,Tablas!AB191)))</f>
        <v>15</v>
      </c>
      <c r="B191" s="4" t="str">
        <f>+'2. Deuda'!B218</f>
        <v>NA</v>
      </c>
      <c r="C191" s="4">
        <f>+'2. Deuda'!C218</f>
        <v>-3.965396899729967E-10</v>
      </c>
      <c r="D191" s="4">
        <f>+'2. Deuda'!D218</f>
        <v>0</v>
      </c>
      <c r="E191" s="4">
        <f>+'2. Deuda'!E218</f>
        <v>0</v>
      </c>
      <c r="F191" s="4">
        <f>+'2. Deuda'!F218</f>
        <v>0</v>
      </c>
      <c r="G191" s="4">
        <f>+'2. Deuda'!G218</f>
        <v>0</v>
      </c>
      <c r="H191" s="4">
        <f>+'2. Deuda'!H218</f>
        <v>0</v>
      </c>
      <c r="I191" s="4">
        <f>+'2. Deuda'!I218</f>
        <v>0</v>
      </c>
      <c r="J191" s="4">
        <f>+'2. Deuda'!J218</f>
        <v>-3.965396899729967E-10</v>
      </c>
      <c r="K191" s="4">
        <f>+'2. Deuda'!K218</f>
        <v>0</v>
      </c>
      <c r="L191" s="4">
        <f>+'2. Deuda'!P218</f>
        <v>0</v>
      </c>
      <c r="M191" s="4">
        <f>+'2. Deuda'!Q218</f>
        <v>0</v>
      </c>
      <c r="Y191" s="4">
        <f t="shared" si="30"/>
        <v>15</v>
      </c>
      <c r="AD191" s="4">
        <f t="shared" si="31"/>
        <v>0</v>
      </c>
      <c r="AE191" s="4">
        <f t="shared" si="32"/>
        <v>0</v>
      </c>
      <c r="AF191" s="4">
        <f t="shared" si="33"/>
        <v>0</v>
      </c>
      <c r="AG191" s="4">
        <f t="shared" si="34"/>
        <v>0</v>
      </c>
    </row>
    <row r="192" spans="1:33" s="4" customFormat="1" ht="15">
      <c r="A192" s="4">
        <f>+IF('2. Deuda'!$D$13=Tablas!$B$6,Tablas!Y192,IF('2. Deuda'!$D$13=Tablas!$B$7,Tablas!Z192,IF('2. Deuda'!$D$13=Tablas!$B$8,Tablas!AA192,Tablas!AB192)))</f>
        <v>15</v>
      </c>
      <c r="B192" s="4" t="str">
        <f>+'2. Deuda'!B219</f>
        <v>NA</v>
      </c>
      <c r="C192" s="4">
        <f>+'2. Deuda'!C219</f>
        <v>-3.965396899729967E-10</v>
      </c>
      <c r="D192" s="4">
        <f>+'2. Deuda'!D219</f>
        <v>0</v>
      </c>
      <c r="E192" s="4">
        <f>+'2. Deuda'!E219</f>
        <v>0</v>
      </c>
      <c r="F192" s="4">
        <f>+'2. Deuda'!F219</f>
        <v>0</v>
      </c>
      <c r="G192" s="4">
        <f>+'2. Deuda'!G219</f>
        <v>0</v>
      </c>
      <c r="H192" s="4">
        <f>+'2. Deuda'!H219</f>
        <v>0</v>
      </c>
      <c r="I192" s="4">
        <f>+'2. Deuda'!I219</f>
        <v>0</v>
      </c>
      <c r="J192" s="4">
        <f>+'2. Deuda'!J219</f>
        <v>-3.965396899729967E-10</v>
      </c>
      <c r="K192" s="4">
        <f>+'2. Deuda'!K219</f>
        <v>0</v>
      </c>
      <c r="L192" s="4">
        <f>+'2. Deuda'!P219</f>
        <v>0</v>
      </c>
      <c r="M192" s="4">
        <f>+'2. Deuda'!Q219</f>
        <v>0</v>
      </c>
      <c r="Y192" s="4">
        <f t="shared" si="30"/>
        <v>15</v>
      </c>
      <c r="AD192" s="4">
        <f t="shared" si="31"/>
        <v>0</v>
      </c>
      <c r="AE192" s="4">
        <f t="shared" si="32"/>
        <v>0</v>
      </c>
      <c r="AF192" s="4">
        <f t="shared" si="33"/>
        <v>0</v>
      </c>
      <c r="AG192" s="4">
        <f t="shared" si="34"/>
        <v>0</v>
      </c>
    </row>
    <row r="193" spans="1:33" s="4" customFormat="1" ht="15">
      <c r="A193" s="4">
        <f>+IF('2. Deuda'!$D$13=Tablas!$B$6,Tablas!Y193,IF('2. Deuda'!$D$13=Tablas!$B$7,Tablas!Z193,IF('2. Deuda'!$D$13=Tablas!$B$8,Tablas!AA193,Tablas!AB193)))</f>
        <v>15</v>
      </c>
      <c r="B193" s="4" t="str">
        <f>+'2. Deuda'!B220</f>
        <v>NA</v>
      </c>
      <c r="C193" s="4">
        <f>+'2. Deuda'!C220</f>
        <v>-3.965396899729967E-10</v>
      </c>
      <c r="D193" s="4">
        <f>+'2. Deuda'!D220</f>
        <v>0</v>
      </c>
      <c r="E193" s="4">
        <f>+'2. Deuda'!E220</f>
        <v>0</v>
      </c>
      <c r="F193" s="4">
        <f>+'2. Deuda'!F220</f>
        <v>0</v>
      </c>
      <c r="G193" s="4">
        <f>+'2. Deuda'!G220</f>
        <v>0</v>
      </c>
      <c r="H193" s="4">
        <f>+'2. Deuda'!H220</f>
        <v>0</v>
      </c>
      <c r="I193" s="4">
        <f>+'2. Deuda'!I220</f>
        <v>0</v>
      </c>
      <c r="J193" s="4">
        <f>+'2. Deuda'!J220</f>
        <v>-3.965396899729967E-10</v>
      </c>
      <c r="K193" s="4">
        <f>+'2. Deuda'!K220</f>
        <v>0</v>
      </c>
      <c r="L193" s="4">
        <f>+'2. Deuda'!P220</f>
        <v>0</v>
      </c>
      <c r="M193" s="4">
        <f>+'2. Deuda'!Q220</f>
        <v>0</v>
      </c>
      <c r="Y193" s="4">
        <f t="shared" si="30"/>
        <v>15</v>
      </c>
      <c r="AD193" s="4">
        <f t="shared" si="31"/>
        <v>0</v>
      </c>
      <c r="AE193" s="4">
        <f t="shared" si="32"/>
        <v>0</v>
      </c>
      <c r="AF193" s="4">
        <f t="shared" si="33"/>
        <v>0</v>
      </c>
      <c r="AG193" s="4">
        <f t="shared" si="34"/>
        <v>0</v>
      </c>
    </row>
    <row r="194" spans="1:33" s="4" customFormat="1" ht="15">
      <c r="A194" s="4">
        <f>+IF('2. Deuda'!$D$13=Tablas!$B$6,Tablas!Y194,IF('2. Deuda'!$D$13=Tablas!$B$7,Tablas!Z194,IF('2. Deuda'!$D$13=Tablas!$B$8,Tablas!AA194,Tablas!AB194)))</f>
        <v>16</v>
      </c>
      <c r="B194" s="4" t="str">
        <f>+'2. Deuda'!B221</f>
        <v>NA</v>
      </c>
      <c r="C194" s="4">
        <f>+'2. Deuda'!C221</f>
        <v>-3.965396899729967E-10</v>
      </c>
      <c r="D194" s="4">
        <f>+'2. Deuda'!D221</f>
        <v>0</v>
      </c>
      <c r="E194" s="4">
        <f>+'2. Deuda'!E221</f>
        <v>0</v>
      </c>
      <c r="F194" s="4">
        <f>+'2. Deuda'!F221</f>
        <v>0</v>
      </c>
      <c r="G194" s="4">
        <f>+'2. Deuda'!G221</f>
        <v>0</v>
      </c>
      <c r="H194" s="4">
        <f>+'2. Deuda'!H221</f>
        <v>0</v>
      </c>
      <c r="I194" s="4">
        <f>+'2. Deuda'!I221</f>
        <v>0</v>
      </c>
      <c r="J194" s="4">
        <f>+'2. Deuda'!J221</f>
        <v>-3.965396899729967E-10</v>
      </c>
      <c r="K194" s="4">
        <f>+'2. Deuda'!K221</f>
        <v>0</v>
      </c>
      <c r="L194" s="4">
        <f>+'2. Deuda'!P221</f>
        <v>0</v>
      </c>
      <c r="M194" s="4">
        <f>+'2. Deuda'!Q221</f>
        <v>0</v>
      </c>
      <c r="Y194" s="4">
        <f t="shared" si="30"/>
        <v>16</v>
      </c>
      <c r="AD194" s="4">
        <f t="shared" si="31"/>
        <v>1</v>
      </c>
      <c r="AE194" s="4">
        <f t="shared" si="32"/>
        <v>0</v>
      </c>
      <c r="AF194" s="4">
        <f t="shared" si="33"/>
        <v>0</v>
      </c>
      <c r="AG194" s="4">
        <f t="shared" si="34"/>
        <v>0</v>
      </c>
    </row>
    <row r="195" spans="1:33" s="4" customFormat="1" ht="15">
      <c r="A195" s="4">
        <f>+IF('2. Deuda'!$D$13=Tablas!$B$6,Tablas!Y195,IF('2. Deuda'!$D$13=Tablas!$B$7,Tablas!Z195,IF('2. Deuda'!$D$13=Tablas!$B$8,Tablas!AA195,Tablas!AB195)))</f>
        <v>16</v>
      </c>
      <c r="B195" s="4" t="str">
        <f>+'2. Deuda'!B222</f>
        <v>NA</v>
      </c>
      <c r="C195" s="4">
        <f>+'2. Deuda'!C222</f>
        <v>-3.965396899729967E-10</v>
      </c>
      <c r="D195" s="4">
        <f>+'2. Deuda'!D222</f>
        <v>0</v>
      </c>
      <c r="E195" s="4">
        <f>+'2. Deuda'!E222</f>
        <v>0</v>
      </c>
      <c r="F195" s="4">
        <f>+'2. Deuda'!F222</f>
        <v>0</v>
      </c>
      <c r="G195" s="4">
        <f>+'2. Deuda'!G222</f>
        <v>0</v>
      </c>
      <c r="H195" s="4">
        <f>+'2. Deuda'!H222</f>
        <v>0</v>
      </c>
      <c r="I195" s="4">
        <f>+'2. Deuda'!I222</f>
        <v>0</v>
      </c>
      <c r="J195" s="4">
        <f>+'2. Deuda'!J222</f>
        <v>-3.965396899729967E-10</v>
      </c>
      <c r="K195" s="4">
        <f>+'2. Deuda'!K222</f>
        <v>0</v>
      </c>
      <c r="L195" s="4">
        <f>+'2. Deuda'!P222</f>
        <v>0</v>
      </c>
      <c r="M195" s="4">
        <f>+'2. Deuda'!Q222</f>
        <v>0</v>
      </c>
      <c r="Y195" s="4">
        <f t="shared" si="30"/>
        <v>16</v>
      </c>
      <c r="AD195" s="4">
        <f t="shared" si="31"/>
        <v>0</v>
      </c>
      <c r="AE195" s="4">
        <f t="shared" si="32"/>
        <v>0</v>
      </c>
      <c r="AF195" s="4">
        <f t="shared" si="33"/>
        <v>0</v>
      </c>
      <c r="AG195" s="4">
        <f t="shared" si="34"/>
        <v>0</v>
      </c>
    </row>
    <row r="196" spans="1:33" s="4" customFormat="1" ht="15">
      <c r="A196" s="4">
        <f>+IF('2. Deuda'!$D$13=Tablas!$B$6,Tablas!Y196,IF('2. Deuda'!$D$13=Tablas!$B$7,Tablas!Z196,IF('2. Deuda'!$D$13=Tablas!$B$8,Tablas!AA196,Tablas!AB196)))</f>
        <v>16</v>
      </c>
      <c r="B196" s="4" t="str">
        <f>+'2. Deuda'!B223</f>
        <v>NA</v>
      </c>
      <c r="C196" s="4">
        <f>+'2. Deuda'!C223</f>
        <v>-3.965396899729967E-10</v>
      </c>
      <c r="D196" s="4">
        <f>+'2. Deuda'!D223</f>
        <v>0</v>
      </c>
      <c r="E196" s="4">
        <f>+'2. Deuda'!E223</f>
        <v>0</v>
      </c>
      <c r="F196" s="4">
        <f>+'2. Deuda'!F223</f>
        <v>0</v>
      </c>
      <c r="G196" s="4">
        <f>+'2. Deuda'!G223</f>
        <v>0</v>
      </c>
      <c r="H196" s="4">
        <f>+'2. Deuda'!H223</f>
        <v>0</v>
      </c>
      <c r="I196" s="4">
        <f>+'2. Deuda'!I223</f>
        <v>0</v>
      </c>
      <c r="J196" s="4">
        <f>+'2. Deuda'!J223</f>
        <v>-3.965396899729967E-10</v>
      </c>
      <c r="K196" s="4">
        <f>+'2. Deuda'!K223</f>
        <v>0</v>
      </c>
      <c r="L196" s="4">
        <f>+'2. Deuda'!P223</f>
        <v>0</v>
      </c>
      <c r="M196" s="4">
        <f>+'2. Deuda'!Q223</f>
        <v>0</v>
      </c>
      <c r="Y196" s="4">
        <f t="shared" si="30"/>
        <v>16</v>
      </c>
      <c r="AD196" s="4">
        <f t="shared" si="31"/>
        <v>0</v>
      </c>
      <c r="AE196" s="4">
        <f t="shared" si="32"/>
        <v>0</v>
      </c>
      <c r="AF196" s="4">
        <f t="shared" si="33"/>
        <v>0</v>
      </c>
      <c r="AG196" s="4">
        <f t="shared" si="34"/>
        <v>0</v>
      </c>
    </row>
    <row r="197" spans="1:33" s="4" customFormat="1" ht="15">
      <c r="A197" s="4">
        <f>+IF('2. Deuda'!$D$13=Tablas!$B$6,Tablas!Y197,IF('2. Deuda'!$D$13=Tablas!$B$7,Tablas!Z197,IF('2. Deuda'!$D$13=Tablas!$B$8,Tablas!AA197,Tablas!AB197)))</f>
        <v>16</v>
      </c>
      <c r="B197" s="4" t="str">
        <f>+'2. Deuda'!B224</f>
        <v>NA</v>
      </c>
      <c r="C197" s="4">
        <f>+'2. Deuda'!C224</f>
        <v>-3.965396899729967E-10</v>
      </c>
      <c r="D197" s="4">
        <f>+'2. Deuda'!D224</f>
        <v>0</v>
      </c>
      <c r="E197" s="4">
        <f>+'2. Deuda'!E224</f>
        <v>0</v>
      </c>
      <c r="F197" s="4">
        <f>+'2. Deuda'!F224</f>
        <v>0</v>
      </c>
      <c r="G197" s="4">
        <f>+'2. Deuda'!G224</f>
        <v>0</v>
      </c>
      <c r="H197" s="4">
        <f>+'2. Deuda'!H224</f>
        <v>0</v>
      </c>
      <c r="I197" s="4">
        <f>+'2. Deuda'!I224</f>
        <v>0</v>
      </c>
      <c r="J197" s="4">
        <f>+'2. Deuda'!J224</f>
        <v>-3.965396899729967E-10</v>
      </c>
      <c r="K197" s="4">
        <f>+'2. Deuda'!K224</f>
        <v>0</v>
      </c>
      <c r="L197" s="4">
        <f>+'2. Deuda'!P224</f>
        <v>0</v>
      </c>
      <c r="M197" s="4">
        <f>+'2. Deuda'!Q224</f>
        <v>0</v>
      </c>
      <c r="Y197" s="4">
        <f t="shared" si="30"/>
        <v>16</v>
      </c>
      <c r="AD197" s="4">
        <f t="shared" si="31"/>
        <v>0</v>
      </c>
      <c r="AE197" s="4">
        <f t="shared" si="32"/>
        <v>0</v>
      </c>
      <c r="AF197" s="4">
        <f t="shared" si="33"/>
        <v>0</v>
      </c>
      <c r="AG197" s="4">
        <f t="shared" si="34"/>
        <v>0</v>
      </c>
    </row>
    <row r="198" spans="1:33" s="4" customFormat="1" ht="15">
      <c r="A198" s="4">
        <f>+IF('2. Deuda'!$D$13=Tablas!$B$6,Tablas!Y198,IF('2. Deuda'!$D$13=Tablas!$B$7,Tablas!Z198,IF('2. Deuda'!$D$13=Tablas!$B$8,Tablas!AA198,Tablas!AB198)))</f>
        <v>16</v>
      </c>
      <c r="B198" s="4" t="str">
        <f>+'2. Deuda'!B225</f>
        <v>NA</v>
      </c>
      <c r="C198" s="4">
        <f>+'2. Deuda'!C225</f>
        <v>-3.965396899729967E-10</v>
      </c>
      <c r="D198" s="4">
        <f>+'2. Deuda'!D225</f>
        <v>0</v>
      </c>
      <c r="E198" s="4">
        <f>+'2. Deuda'!E225</f>
        <v>0</v>
      </c>
      <c r="F198" s="4">
        <f>+'2. Deuda'!F225</f>
        <v>0</v>
      </c>
      <c r="G198" s="4">
        <f>+'2. Deuda'!G225</f>
        <v>0</v>
      </c>
      <c r="H198" s="4">
        <f>+'2. Deuda'!H225</f>
        <v>0</v>
      </c>
      <c r="I198" s="4">
        <f>+'2. Deuda'!I225</f>
        <v>0</v>
      </c>
      <c r="J198" s="4">
        <f>+'2. Deuda'!J225</f>
        <v>-3.965396899729967E-10</v>
      </c>
      <c r="K198" s="4">
        <f>+'2. Deuda'!K225</f>
        <v>0</v>
      </c>
      <c r="L198" s="4">
        <f>+'2. Deuda'!P225</f>
        <v>0</v>
      </c>
      <c r="M198" s="4">
        <f>+'2. Deuda'!Q225</f>
        <v>0</v>
      </c>
      <c r="Y198" s="4">
        <f t="shared" si="30"/>
        <v>16</v>
      </c>
      <c r="AD198" s="4">
        <f t="shared" si="31"/>
        <v>0</v>
      </c>
      <c r="AE198" s="4">
        <f t="shared" si="32"/>
        <v>0</v>
      </c>
      <c r="AF198" s="4">
        <f t="shared" si="33"/>
        <v>0</v>
      </c>
      <c r="AG198" s="4">
        <f t="shared" si="34"/>
        <v>0</v>
      </c>
    </row>
    <row r="199" spans="1:33" s="4" customFormat="1" ht="15">
      <c r="A199" s="4">
        <f>+IF('2. Deuda'!$D$13=Tablas!$B$6,Tablas!Y199,IF('2. Deuda'!$D$13=Tablas!$B$7,Tablas!Z199,IF('2. Deuda'!$D$13=Tablas!$B$8,Tablas!AA199,Tablas!AB199)))</f>
        <v>16</v>
      </c>
      <c r="B199" s="4" t="str">
        <f>+'2. Deuda'!B226</f>
        <v>NA</v>
      </c>
      <c r="C199" s="4">
        <f>+'2. Deuda'!C226</f>
        <v>-3.965396899729967E-10</v>
      </c>
      <c r="D199" s="4">
        <f>+'2. Deuda'!D226</f>
        <v>0</v>
      </c>
      <c r="E199" s="4">
        <f>+'2. Deuda'!E226</f>
        <v>0</v>
      </c>
      <c r="F199" s="4">
        <f>+'2. Deuda'!F226</f>
        <v>0</v>
      </c>
      <c r="G199" s="4">
        <f>+'2. Deuda'!G226</f>
        <v>0</v>
      </c>
      <c r="H199" s="4">
        <f>+'2. Deuda'!H226</f>
        <v>0</v>
      </c>
      <c r="I199" s="4">
        <f>+'2. Deuda'!I226</f>
        <v>0</v>
      </c>
      <c r="J199" s="4">
        <f>+'2. Deuda'!J226</f>
        <v>-3.965396899729967E-10</v>
      </c>
      <c r="K199" s="4">
        <f>+'2. Deuda'!K226</f>
        <v>0</v>
      </c>
      <c r="L199" s="4">
        <f>+'2. Deuda'!P226</f>
        <v>0</v>
      </c>
      <c r="M199" s="4">
        <f>+'2. Deuda'!Q226</f>
        <v>0</v>
      </c>
      <c r="Y199" s="4">
        <f t="shared" si="30"/>
        <v>16</v>
      </c>
      <c r="AD199" s="4">
        <f t="shared" si="31"/>
        <v>0</v>
      </c>
      <c r="AE199" s="4">
        <f t="shared" si="32"/>
        <v>0</v>
      </c>
      <c r="AF199" s="4">
        <f t="shared" si="33"/>
        <v>0</v>
      </c>
      <c r="AG199" s="4">
        <f t="shared" si="34"/>
        <v>0</v>
      </c>
    </row>
    <row r="200" spans="1:33" s="4" customFormat="1" ht="15">
      <c r="A200" s="4">
        <f>+IF('2. Deuda'!$D$13=Tablas!$B$6,Tablas!Y200,IF('2. Deuda'!$D$13=Tablas!$B$7,Tablas!Z200,IF('2. Deuda'!$D$13=Tablas!$B$8,Tablas!AA200,Tablas!AB200)))</f>
        <v>16</v>
      </c>
      <c r="B200" s="4" t="str">
        <f>+'2. Deuda'!B227</f>
        <v>NA</v>
      </c>
      <c r="C200" s="4">
        <f>+'2. Deuda'!C227</f>
        <v>-3.965396899729967E-10</v>
      </c>
      <c r="D200" s="4">
        <f>+'2. Deuda'!D227</f>
        <v>0</v>
      </c>
      <c r="E200" s="4">
        <f>+'2. Deuda'!E227</f>
        <v>0</v>
      </c>
      <c r="F200" s="4">
        <f>+'2. Deuda'!F227</f>
        <v>0</v>
      </c>
      <c r="G200" s="4">
        <f>+'2. Deuda'!G227</f>
        <v>0</v>
      </c>
      <c r="H200" s="4">
        <f>+'2. Deuda'!H227</f>
        <v>0</v>
      </c>
      <c r="I200" s="4">
        <f>+'2. Deuda'!I227</f>
        <v>0</v>
      </c>
      <c r="J200" s="4">
        <f>+'2. Deuda'!J227</f>
        <v>-3.965396899729967E-10</v>
      </c>
      <c r="K200" s="4">
        <f>+'2. Deuda'!K227</f>
        <v>0</v>
      </c>
      <c r="L200" s="4">
        <f>+'2. Deuda'!P227</f>
        <v>0</v>
      </c>
      <c r="M200" s="4">
        <f>+'2. Deuda'!Q227</f>
        <v>0</v>
      </c>
      <c r="Y200" s="4">
        <f t="shared" si="30"/>
        <v>16</v>
      </c>
      <c r="AD200" s="4">
        <f t="shared" si="31"/>
        <v>0</v>
      </c>
      <c r="AE200" s="4">
        <f t="shared" si="32"/>
        <v>0</v>
      </c>
      <c r="AF200" s="4">
        <f t="shared" si="33"/>
        <v>0</v>
      </c>
      <c r="AG200" s="4">
        <f t="shared" si="34"/>
        <v>0</v>
      </c>
    </row>
    <row r="201" spans="1:33" s="4" customFormat="1" ht="15">
      <c r="A201" s="4">
        <f>+IF('2. Deuda'!$D$13=Tablas!$B$6,Tablas!Y201,IF('2. Deuda'!$D$13=Tablas!$B$7,Tablas!Z201,IF('2. Deuda'!$D$13=Tablas!$B$8,Tablas!AA201,Tablas!AB201)))</f>
        <v>16</v>
      </c>
      <c r="B201" s="4" t="str">
        <f>+'2. Deuda'!B228</f>
        <v>NA</v>
      </c>
      <c r="C201" s="4">
        <f>+'2. Deuda'!C228</f>
        <v>-3.965396899729967E-10</v>
      </c>
      <c r="D201" s="4">
        <f>+'2. Deuda'!D228</f>
        <v>0</v>
      </c>
      <c r="E201" s="4">
        <f>+'2. Deuda'!E228</f>
        <v>0</v>
      </c>
      <c r="F201" s="4">
        <f>+'2. Deuda'!F228</f>
        <v>0</v>
      </c>
      <c r="G201" s="4">
        <f>+'2. Deuda'!G228</f>
        <v>0</v>
      </c>
      <c r="H201" s="4">
        <f>+'2. Deuda'!H228</f>
        <v>0</v>
      </c>
      <c r="I201" s="4">
        <f>+'2. Deuda'!I228</f>
        <v>0</v>
      </c>
      <c r="J201" s="4">
        <f>+'2. Deuda'!J228</f>
        <v>-3.965396899729967E-10</v>
      </c>
      <c r="K201" s="4">
        <f>+'2. Deuda'!K228</f>
        <v>0</v>
      </c>
      <c r="L201" s="4">
        <f>+'2. Deuda'!P228</f>
        <v>0</v>
      </c>
      <c r="M201" s="4">
        <f>+'2. Deuda'!Q228</f>
        <v>0</v>
      </c>
      <c r="Y201" s="4">
        <f t="shared" si="30"/>
        <v>16</v>
      </c>
      <c r="AD201" s="4">
        <f t="shared" si="31"/>
        <v>0</v>
      </c>
      <c r="AE201" s="4">
        <f t="shared" si="32"/>
        <v>0</v>
      </c>
      <c r="AF201" s="4">
        <f t="shared" si="33"/>
        <v>0</v>
      </c>
      <c r="AG201" s="4">
        <f t="shared" si="34"/>
        <v>0</v>
      </c>
    </row>
    <row r="202" spans="1:33" s="4" customFormat="1" ht="15">
      <c r="A202" s="4">
        <f>+IF('2. Deuda'!$D$13=Tablas!$B$6,Tablas!Y202,IF('2. Deuda'!$D$13=Tablas!$B$7,Tablas!Z202,IF('2. Deuda'!$D$13=Tablas!$B$8,Tablas!AA202,Tablas!AB202)))</f>
        <v>16</v>
      </c>
      <c r="B202" s="4" t="str">
        <f>+'2. Deuda'!B229</f>
        <v>NA</v>
      </c>
      <c r="C202" s="4">
        <f>+'2. Deuda'!C229</f>
        <v>-3.965396899729967E-10</v>
      </c>
      <c r="D202" s="4">
        <f>+'2. Deuda'!D229</f>
        <v>0</v>
      </c>
      <c r="E202" s="4">
        <f>+'2. Deuda'!E229</f>
        <v>0</v>
      </c>
      <c r="F202" s="4">
        <f>+'2. Deuda'!F229</f>
        <v>0</v>
      </c>
      <c r="G202" s="4">
        <f>+'2. Deuda'!G229</f>
        <v>0</v>
      </c>
      <c r="H202" s="4">
        <f>+'2. Deuda'!H229</f>
        <v>0</v>
      </c>
      <c r="I202" s="4">
        <f>+'2. Deuda'!I229</f>
        <v>0</v>
      </c>
      <c r="J202" s="4">
        <f>+'2. Deuda'!J229</f>
        <v>-3.965396899729967E-10</v>
      </c>
      <c r="K202" s="4">
        <f>+'2. Deuda'!K229</f>
        <v>0</v>
      </c>
      <c r="L202" s="4">
        <f>+'2. Deuda'!P229</f>
        <v>0</v>
      </c>
      <c r="M202" s="4">
        <f>+'2. Deuda'!Q229</f>
        <v>0</v>
      </c>
      <c r="Y202" s="4">
        <f t="shared" si="30"/>
        <v>16</v>
      </c>
      <c r="AD202" s="4">
        <f t="shared" si="31"/>
        <v>0</v>
      </c>
      <c r="AE202" s="4">
        <f t="shared" si="32"/>
        <v>0</v>
      </c>
      <c r="AF202" s="4">
        <f t="shared" si="33"/>
        <v>0</v>
      </c>
      <c r="AG202" s="4">
        <f t="shared" si="34"/>
        <v>0</v>
      </c>
    </row>
    <row r="203" spans="1:33" s="4" customFormat="1" ht="15">
      <c r="A203" s="4">
        <f>+IF('2. Deuda'!$D$13=Tablas!$B$6,Tablas!Y203,IF('2. Deuda'!$D$13=Tablas!$B$7,Tablas!Z203,IF('2. Deuda'!$D$13=Tablas!$B$8,Tablas!AA203,Tablas!AB203)))</f>
        <v>16</v>
      </c>
      <c r="B203" s="4" t="str">
        <f>+'2. Deuda'!B230</f>
        <v>NA</v>
      </c>
      <c r="C203" s="4">
        <f>+'2. Deuda'!C230</f>
        <v>-3.965396899729967E-10</v>
      </c>
      <c r="D203" s="4">
        <f>+'2. Deuda'!D230</f>
        <v>0</v>
      </c>
      <c r="E203" s="4">
        <f>+'2. Deuda'!E230</f>
        <v>0</v>
      </c>
      <c r="F203" s="4">
        <f>+'2. Deuda'!F230</f>
        <v>0</v>
      </c>
      <c r="G203" s="4">
        <f>+'2. Deuda'!G230</f>
        <v>0</v>
      </c>
      <c r="H203" s="4">
        <f>+'2. Deuda'!H230</f>
        <v>0</v>
      </c>
      <c r="I203" s="4">
        <f>+'2. Deuda'!I230</f>
        <v>0</v>
      </c>
      <c r="J203" s="4">
        <f>+'2. Deuda'!J230</f>
        <v>-3.965396899729967E-10</v>
      </c>
      <c r="K203" s="4">
        <f>+'2. Deuda'!K230</f>
        <v>0</v>
      </c>
      <c r="L203" s="4">
        <f>+'2. Deuda'!P230</f>
        <v>0</v>
      </c>
      <c r="M203" s="4">
        <f>+'2. Deuda'!Q230</f>
        <v>0</v>
      </c>
      <c r="Y203" s="4">
        <f t="shared" si="30"/>
        <v>16</v>
      </c>
      <c r="AD203" s="4">
        <f t="shared" si="31"/>
        <v>0</v>
      </c>
      <c r="AE203" s="4">
        <f t="shared" si="32"/>
        <v>0</v>
      </c>
      <c r="AF203" s="4">
        <f t="shared" si="33"/>
        <v>0</v>
      </c>
      <c r="AG203" s="4">
        <f t="shared" si="34"/>
        <v>0</v>
      </c>
    </row>
    <row r="204" spans="1:33" s="4" customFormat="1" ht="15">
      <c r="A204" s="4">
        <f>+IF('2. Deuda'!$D$13=Tablas!$B$6,Tablas!Y204,IF('2. Deuda'!$D$13=Tablas!$B$7,Tablas!Z204,IF('2. Deuda'!$D$13=Tablas!$B$8,Tablas!AA204,Tablas!AB204)))</f>
        <v>16</v>
      </c>
      <c r="B204" s="4" t="str">
        <f>+'2. Deuda'!B231</f>
        <v>NA</v>
      </c>
      <c r="C204" s="4">
        <f>+'2. Deuda'!C231</f>
        <v>-3.965396899729967E-10</v>
      </c>
      <c r="D204" s="4">
        <f>+'2. Deuda'!D231</f>
        <v>0</v>
      </c>
      <c r="E204" s="4">
        <f>+'2. Deuda'!E231</f>
        <v>0</v>
      </c>
      <c r="F204" s="4">
        <f>+'2. Deuda'!F231</f>
        <v>0</v>
      </c>
      <c r="G204" s="4">
        <f>+'2. Deuda'!G231</f>
        <v>0</v>
      </c>
      <c r="H204" s="4">
        <f>+'2. Deuda'!H231</f>
        <v>0</v>
      </c>
      <c r="I204" s="4">
        <f>+'2. Deuda'!I231</f>
        <v>0</v>
      </c>
      <c r="J204" s="4">
        <f>+'2. Deuda'!J231</f>
        <v>-3.965396899729967E-10</v>
      </c>
      <c r="K204" s="4">
        <f>+'2. Deuda'!K231</f>
        <v>0</v>
      </c>
      <c r="L204" s="4">
        <f>+'2. Deuda'!P231</f>
        <v>0</v>
      </c>
      <c r="M204" s="4">
        <f>+'2. Deuda'!Q231</f>
        <v>0</v>
      </c>
      <c r="Y204" s="4">
        <f t="shared" si="30"/>
        <v>16</v>
      </c>
      <c r="AD204" s="4">
        <f t="shared" si="31"/>
        <v>0</v>
      </c>
      <c r="AE204" s="4">
        <f t="shared" si="32"/>
        <v>0</v>
      </c>
      <c r="AF204" s="4">
        <f t="shared" si="33"/>
        <v>0</v>
      </c>
      <c r="AG204" s="4">
        <f t="shared" si="34"/>
        <v>0</v>
      </c>
    </row>
    <row r="205" spans="1:33" s="4" customFormat="1" ht="15">
      <c r="A205" s="4">
        <f>+IF('2. Deuda'!$D$13=Tablas!$B$6,Tablas!Y205,IF('2. Deuda'!$D$13=Tablas!$B$7,Tablas!Z205,IF('2. Deuda'!$D$13=Tablas!$B$8,Tablas!AA205,Tablas!AB205)))</f>
        <v>16</v>
      </c>
      <c r="B205" s="4" t="str">
        <f>+'2. Deuda'!B232</f>
        <v>NA</v>
      </c>
      <c r="C205" s="4">
        <f>+'2. Deuda'!C232</f>
        <v>-3.965396899729967E-10</v>
      </c>
      <c r="D205" s="4">
        <f>+'2. Deuda'!D232</f>
        <v>0</v>
      </c>
      <c r="E205" s="4">
        <f>+'2. Deuda'!E232</f>
        <v>0</v>
      </c>
      <c r="F205" s="4">
        <f>+'2. Deuda'!F232</f>
        <v>0</v>
      </c>
      <c r="G205" s="4">
        <f>+'2. Deuda'!G232</f>
        <v>0</v>
      </c>
      <c r="H205" s="4">
        <f>+'2. Deuda'!H232</f>
        <v>0</v>
      </c>
      <c r="I205" s="4">
        <f>+'2. Deuda'!I232</f>
        <v>0</v>
      </c>
      <c r="J205" s="4">
        <f>+'2. Deuda'!J232</f>
        <v>-3.965396899729967E-10</v>
      </c>
      <c r="K205" s="4">
        <f>+'2. Deuda'!K232</f>
        <v>0</v>
      </c>
      <c r="L205" s="4">
        <f>+'2. Deuda'!P232</f>
        <v>0</v>
      </c>
      <c r="M205" s="4">
        <f>+'2. Deuda'!Q232</f>
        <v>0</v>
      </c>
      <c r="Y205" s="4">
        <f t="shared" si="30"/>
        <v>16</v>
      </c>
      <c r="AD205" s="4">
        <f t="shared" si="31"/>
        <v>0</v>
      </c>
      <c r="AE205" s="4">
        <f t="shared" si="32"/>
        <v>0</v>
      </c>
      <c r="AF205" s="4">
        <f t="shared" si="33"/>
        <v>0</v>
      </c>
      <c r="AG205" s="4">
        <f t="shared" si="34"/>
        <v>0</v>
      </c>
    </row>
    <row r="206" spans="1:33" s="4" customFormat="1" ht="15">
      <c r="A206" s="4">
        <f>+IF('2. Deuda'!$D$13=Tablas!$B$6,Tablas!Y206,IF('2. Deuda'!$D$13=Tablas!$B$7,Tablas!Z206,IF('2. Deuda'!$D$13=Tablas!$B$8,Tablas!AA206,Tablas!AB206)))</f>
        <v>17</v>
      </c>
      <c r="B206" s="4" t="str">
        <f>+'2. Deuda'!B233</f>
        <v>NA</v>
      </c>
      <c r="C206" s="4">
        <f>+'2. Deuda'!C233</f>
        <v>-3.965396899729967E-10</v>
      </c>
      <c r="D206" s="4">
        <f>+'2. Deuda'!D233</f>
        <v>0</v>
      </c>
      <c r="E206" s="4">
        <f>+'2. Deuda'!E233</f>
        <v>0</v>
      </c>
      <c r="F206" s="4">
        <f>+'2. Deuda'!F233</f>
        <v>0</v>
      </c>
      <c r="G206" s="4">
        <f>+'2. Deuda'!G233</f>
        <v>0</v>
      </c>
      <c r="H206" s="4">
        <f>+'2. Deuda'!H233</f>
        <v>0</v>
      </c>
      <c r="I206" s="4">
        <f>+'2. Deuda'!I233</f>
        <v>0</v>
      </c>
      <c r="J206" s="4">
        <f>+'2. Deuda'!J233</f>
        <v>-3.965396899729967E-10</v>
      </c>
      <c r="K206" s="4">
        <f>+'2. Deuda'!K233</f>
        <v>0</v>
      </c>
      <c r="L206" s="4">
        <f>+'2. Deuda'!P233</f>
        <v>0</v>
      </c>
      <c r="M206" s="4">
        <f>+'2. Deuda'!Q233</f>
        <v>0</v>
      </c>
      <c r="Y206" s="4">
        <f t="shared" si="30"/>
        <v>17</v>
      </c>
      <c r="AD206" s="4">
        <f t="shared" si="31"/>
        <v>1</v>
      </c>
      <c r="AE206" s="4">
        <f t="shared" si="32"/>
        <v>0</v>
      </c>
      <c r="AF206" s="4">
        <f t="shared" si="33"/>
        <v>0</v>
      </c>
      <c r="AG206" s="4">
        <f t="shared" si="34"/>
        <v>0</v>
      </c>
    </row>
    <row r="207" spans="1:33" s="4" customFormat="1" ht="15">
      <c r="A207" s="4">
        <f>+IF('2. Deuda'!$D$13=Tablas!$B$6,Tablas!Y207,IF('2. Deuda'!$D$13=Tablas!$B$7,Tablas!Z207,IF('2. Deuda'!$D$13=Tablas!$B$8,Tablas!AA207,Tablas!AB207)))</f>
        <v>17</v>
      </c>
      <c r="B207" s="4" t="str">
        <f>+'2. Deuda'!B234</f>
        <v>NA</v>
      </c>
      <c r="C207" s="4">
        <f>+'2. Deuda'!C234</f>
        <v>-3.965396899729967E-10</v>
      </c>
      <c r="D207" s="4">
        <f>+'2. Deuda'!D234</f>
        <v>0</v>
      </c>
      <c r="E207" s="4">
        <f>+'2. Deuda'!E234</f>
        <v>0</v>
      </c>
      <c r="F207" s="4">
        <f>+'2. Deuda'!F234</f>
        <v>0</v>
      </c>
      <c r="G207" s="4">
        <f>+'2. Deuda'!G234</f>
        <v>0</v>
      </c>
      <c r="H207" s="4">
        <f>+'2. Deuda'!H234</f>
        <v>0</v>
      </c>
      <c r="I207" s="4">
        <f>+'2. Deuda'!I234</f>
        <v>0</v>
      </c>
      <c r="J207" s="4">
        <f>+'2. Deuda'!J234</f>
        <v>-3.965396899729967E-10</v>
      </c>
      <c r="K207" s="4">
        <f>+'2. Deuda'!K234</f>
        <v>0</v>
      </c>
      <c r="L207" s="4">
        <f>+'2. Deuda'!P234</f>
        <v>0</v>
      </c>
      <c r="M207" s="4">
        <f>+'2. Deuda'!Q234</f>
        <v>0</v>
      </c>
      <c r="Y207" s="4">
        <f t="shared" si="30"/>
        <v>17</v>
      </c>
      <c r="AD207" s="4">
        <f t="shared" si="31"/>
        <v>0</v>
      </c>
      <c r="AE207" s="4">
        <f t="shared" si="32"/>
        <v>0</v>
      </c>
      <c r="AF207" s="4">
        <f t="shared" si="33"/>
        <v>0</v>
      </c>
      <c r="AG207" s="4">
        <f t="shared" si="34"/>
        <v>0</v>
      </c>
    </row>
    <row r="208" spans="1:33" s="4" customFormat="1" ht="15">
      <c r="A208" s="4">
        <f>+IF('2. Deuda'!$D$13=Tablas!$B$6,Tablas!Y208,IF('2. Deuda'!$D$13=Tablas!$B$7,Tablas!Z208,IF('2. Deuda'!$D$13=Tablas!$B$8,Tablas!AA208,Tablas!AB208)))</f>
        <v>17</v>
      </c>
      <c r="B208" s="4" t="str">
        <f>+'2. Deuda'!B235</f>
        <v>NA</v>
      </c>
      <c r="C208" s="4">
        <f>+'2. Deuda'!C235</f>
        <v>-3.965396899729967E-10</v>
      </c>
      <c r="D208" s="4">
        <f>+'2. Deuda'!D235</f>
        <v>0</v>
      </c>
      <c r="E208" s="4">
        <f>+'2. Deuda'!E235</f>
        <v>0</v>
      </c>
      <c r="F208" s="4">
        <f>+'2. Deuda'!F235</f>
        <v>0</v>
      </c>
      <c r="G208" s="4">
        <f>+'2. Deuda'!G235</f>
        <v>0</v>
      </c>
      <c r="H208" s="4">
        <f>+'2. Deuda'!H235</f>
        <v>0</v>
      </c>
      <c r="I208" s="4">
        <f>+'2. Deuda'!I235</f>
        <v>0</v>
      </c>
      <c r="J208" s="4">
        <f>+'2. Deuda'!J235</f>
        <v>-3.965396899729967E-10</v>
      </c>
      <c r="K208" s="4">
        <f>+'2. Deuda'!K235</f>
        <v>0</v>
      </c>
      <c r="L208" s="4">
        <f>+'2. Deuda'!P235</f>
        <v>0</v>
      </c>
      <c r="M208" s="4">
        <f>+'2. Deuda'!Q235</f>
        <v>0</v>
      </c>
      <c r="Y208" s="4">
        <f t="shared" si="30"/>
        <v>17</v>
      </c>
      <c r="AD208" s="4">
        <f t="shared" si="31"/>
        <v>0</v>
      </c>
      <c r="AE208" s="4">
        <f t="shared" si="32"/>
        <v>0</v>
      </c>
      <c r="AF208" s="4">
        <f t="shared" si="33"/>
        <v>0</v>
      </c>
      <c r="AG208" s="4">
        <f t="shared" si="34"/>
        <v>0</v>
      </c>
    </row>
    <row r="209" spans="1:33" s="4" customFormat="1" ht="15">
      <c r="A209" s="4">
        <f>+IF('2. Deuda'!$D$13=Tablas!$B$6,Tablas!Y209,IF('2. Deuda'!$D$13=Tablas!$B$7,Tablas!Z209,IF('2. Deuda'!$D$13=Tablas!$B$8,Tablas!AA209,Tablas!AB209)))</f>
        <v>17</v>
      </c>
      <c r="B209" s="4" t="str">
        <f>+'2. Deuda'!B236</f>
        <v>NA</v>
      </c>
      <c r="C209" s="4">
        <f>+'2. Deuda'!C236</f>
        <v>-3.965396899729967E-10</v>
      </c>
      <c r="D209" s="4">
        <f>+'2. Deuda'!D236</f>
        <v>0</v>
      </c>
      <c r="E209" s="4">
        <f>+'2. Deuda'!E236</f>
        <v>0</v>
      </c>
      <c r="F209" s="4">
        <f>+'2. Deuda'!F236</f>
        <v>0</v>
      </c>
      <c r="G209" s="4">
        <f>+'2. Deuda'!G236</f>
        <v>0</v>
      </c>
      <c r="H209" s="4">
        <f>+'2. Deuda'!H236</f>
        <v>0</v>
      </c>
      <c r="I209" s="4">
        <f>+'2. Deuda'!I236</f>
        <v>0</v>
      </c>
      <c r="J209" s="4">
        <f>+'2. Deuda'!J236</f>
        <v>-3.965396899729967E-10</v>
      </c>
      <c r="K209" s="4">
        <f>+'2. Deuda'!K236</f>
        <v>0</v>
      </c>
      <c r="L209" s="4">
        <f>+'2. Deuda'!P236</f>
        <v>0</v>
      </c>
      <c r="M209" s="4">
        <f>+'2. Deuda'!Q236</f>
        <v>0</v>
      </c>
      <c r="Y209" s="4">
        <f t="shared" si="30"/>
        <v>17</v>
      </c>
      <c r="AD209" s="4">
        <f t="shared" si="31"/>
        <v>0</v>
      </c>
      <c r="AE209" s="4">
        <f t="shared" si="32"/>
        <v>0</v>
      </c>
      <c r="AF209" s="4">
        <f t="shared" si="33"/>
        <v>0</v>
      </c>
      <c r="AG209" s="4">
        <f t="shared" si="34"/>
        <v>0</v>
      </c>
    </row>
    <row r="210" spans="1:33" s="4" customFormat="1" ht="15">
      <c r="A210" s="4">
        <f>+IF('2. Deuda'!$D$13=Tablas!$B$6,Tablas!Y210,IF('2. Deuda'!$D$13=Tablas!$B$7,Tablas!Z210,IF('2. Deuda'!$D$13=Tablas!$B$8,Tablas!AA210,Tablas!AB210)))</f>
        <v>17</v>
      </c>
      <c r="B210" s="4" t="str">
        <f>+'2. Deuda'!B237</f>
        <v>NA</v>
      </c>
      <c r="C210" s="4">
        <f>+'2. Deuda'!C237</f>
        <v>-3.965396899729967E-10</v>
      </c>
      <c r="D210" s="4">
        <f>+'2. Deuda'!D237</f>
        <v>0</v>
      </c>
      <c r="E210" s="4">
        <f>+'2. Deuda'!E237</f>
        <v>0</v>
      </c>
      <c r="F210" s="4">
        <f>+'2. Deuda'!F237</f>
        <v>0</v>
      </c>
      <c r="G210" s="4">
        <f>+'2. Deuda'!G237</f>
        <v>0</v>
      </c>
      <c r="H210" s="4">
        <f>+'2. Deuda'!H237</f>
        <v>0</v>
      </c>
      <c r="I210" s="4">
        <f>+'2. Deuda'!I237</f>
        <v>0</v>
      </c>
      <c r="J210" s="4">
        <f>+'2. Deuda'!J237</f>
        <v>-3.965396899729967E-10</v>
      </c>
      <c r="K210" s="4">
        <f>+'2. Deuda'!K237</f>
        <v>0</v>
      </c>
      <c r="L210" s="4">
        <f>+'2. Deuda'!P237</f>
        <v>0</v>
      </c>
      <c r="M210" s="4">
        <f>+'2. Deuda'!Q237</f>
        <v>0</v>
      </c>
      <c r="Y210" s="4">
        <f t="shared" si="30"/>
        <v>17</v>
      </c>
      <c r="AD210" s="4">
        <f t="shared" si="31"/>
        <v>0</v>
      </c>
      <c r="AE210" s="4">
        <f t="shared" si="32"/>
        <v>0</v>
      </c>
      <c r="AF210" s="4">
        <f t="shared" si="33"/>
        <v>0</v>
      </c>
      <c r="AG210" s="4">
        <f t="shared" si="34"/>
        <v>0</v>
      </c>
    </row>
    <row r="211" spans="1:33" s="4" customFormat="1" ht="15">
      <c r="A211" s="4">
        <f>+IF('2. Deuda'!$D$13=Tablas!$B$6,Tablas!Y211,IF('2. Deuda'!$D$13=Tablas!$B$7,Tablas!Z211,IF('2. Deuda'!$D$13=Tablas!$B$8,Tablas!AA211,Tablas!AB211)))</f>
        <v>17</v>
      </c>
      <c r="B211" s="4" t="str">
        <f>+'2. Deuda'!B238</f>
        <v>NA</v>
      </c>
      <c r="C211" s="4">
        <f>+'2. Deuda'!C238</f>
        <v>-3.965396899729967E-10</v>
      </c>
      <c r="D211" s="4">
        <f>+'2. Deuda'!D238</f>
        <v>0</v>
      </c>
      <c r="E211" s="4">
        <f>+'2. Deuda'!E238</f>
        <v>0</v>
      </c>
      <c r="F211" s="4">
        <f>+'2. Deuda'!F238</f>
        <v>0</v>
      </c>
      <c r="G211" s="4">
        <f>+'2. Deuda'!G238</f>
        <v>0</v>
      </c>
      <c r="H211" s="4">
        <f>+'2. Deuda'!H238</f>
        <v>0</v>
      </c>
      <c r="I211" s="4">
        <f>+'2. Deuda'!I238</f>
        <v>0</v>
      </c>
      <c r="J211" s="4">
        <f>+'2. Deuda'!J238</f>
        <v>-3.965396899729967E-10</v>
      </c>
      <c r="K211" s="4">
        <f>+'2. Deuda'!K238</f>
        <v>0</v>
      </c>
      <c r="L211" s="4">
        <f>+'2. Deuda'!P238</f>
        <v>0</v>
      </c>
      <c r="M211" s="4">
        <f>+'2. Deuda'!Q238</f>
        <v>0</v>
      </c>
      <c r="Y211" s="4">
        <f t="shared" si="30"/>
        <v>17</v>
      </c>
      <c r="AD211" s="4">
        <f t="shared" si="31"/>
        <v>0</v>
      </c>
      <c r="AE211" s="4">
        <f t="shared" si="32"/>
        <v>0</v>
      </c>
      <c r="AF211" s="4">
        <f t="shared" si="33"/>
        <v>0</v>
      </c>
      <c r="AG211" s="4">
        <f t="shared" si="34"/>
        <v>0</v>
      </c>
    </row>
    <row r="212" spans="1:33" s="4" customFormat="1" ht="15">
      <c r="A212" s="4">
        <f>+IF('2. Deuda'!$D$13=Tablas!$B$6,Tablas!Y212,IF('2. Deuda'!$D$13=Tablas!$B$7,Tablas!Z212,IF('2. Deuda'!$D$13=Tablas!$B$8,Tablas!AA212,Tablas!AB212)))</f>
        <v>17</v>
      </c>
      <c r="B212" s="4" t="str">
        <f>+'2. Deuda'!B239</f>
        <v>NA</v>
      </c>
      <c r="C212" s="4">
        <f>+'2. Deuda'!C239</f>
        <v>-3.965396899729967E-10</v>
      </c>
      <c r="D212" s="4">
        <f>+'2. Deuda'!D239</f>
        <v>0</v>
      </c>
      <c r="E212" s="4">
        <f>+'2. Deuda'!E239</f>
        <v>0</v>
      </c>
      <c r="F212" s="4">
        <f>+'2. Deuda'!F239</f>
        <v>0</v>
      </c>
      <c r="G212" s="4">
        <f>+'2. Deuda'!G239</f>
        <v>0</v>
      </c>
      <c r="H212" s="4">
        <f>+'2. Deuda'!H239</f>
        <v>0</v>
      </c>
      <c r="I212" s="4">
        <f>+'2. Deuda'!I239</f>
        <v>0</v>
      </c>
      <c r="J212" s="4">
        <f>+'2. Deuda'!J239</f>
        <v>-3.965396899729967E-10</v>
      </c>
      <c r="K212" s="4">
        <f>+'2. Deuda'!K239</f>
        <v>0</v>
      </c>
      <c r="L212" s="4">
        <f>+'2. Deuda'!P239</f>
        <v>0</v>
      </c>
      <c r="M212" s="4">
        <f>+'2. Deuda'!Q239</f>
        <v>0</v>
      </c>
      <c r="Y212" s="4">
        <f t="shared" si="30"/>
        <v>17</v>
      </c>
      <c r="AD212" s="4">
        <f t="shared" si="31"/>
        <v>0</v>
      </c>
      <c r="AE212" s="4">
        <f t="shared" si="32"/>
        <v>0</v>
      </c>
      <c r="AF212" s="4">
        <f t="shared" si="33"/>
        <v>0</v>
      </c>
      <c r="AG212" s="4">
        <f t="shared" si="34"/>
        <v>0</v>
      </c>
    </row>
    <row r="213" spans="1:33" s="4" customFormat="1" ht="15">
      <c r="A213" s="4">
        <f>+IF('2. Deuda'!$D$13=Tablas!$B$6,Tablas!Y213,IF('2. Deuda'!$D$13=Tablas!$B$7,Tablas!Z213,IF('2. Deuda'!$D$13=Tablas!$B$8,Tablas!AA213,Tablas!AB213)))</f>
        <v>17</v>
      </c>
      <c r="B213" s="4" t="str">
        <f>+'2. Deuda'!B240</f>
        <v>NA</v>
      </c>
      <c r="C213" s="4">
        <f>+'2. Deuda'!C240</f>
        <v>-3.965396899729967E-10</v>
      </c>
      <c r="D213" s="4">
        <f>+'2. Deuda'!D240</f>
        <v>0</v>
      </c>
      <c r="E213" s="4">
        <f>+'2. Deuda'!E240</f>
        <v>0</v>
      </c>
      <c r="F213" s="4">
        <f>+'2. Deuda'!F240</f>
        <v>0</v>
      </c>
      <c r="G213" s="4">
        <f>+'2. Deuda'!G240</f>
        <v>0</v>
      </c>
      <c r="H213" s="4">
        <f>+'2. Deuda'!H240</f>
        <v>0</v>
      </c>
      <c r="I213" s="4">
        <f>+'2. Deuda'!I240</f>
        <v>0</v>
      </c>
      <c r="J213" s="4">
        <f>+'2. Deuda'!J240</f>
        <v>-3.965396899729967E-10</v>
      </c>
      <c r="K213" s="4">
        <f>+'2. Deuda'!K240</f>
        <v>0</v>
      </c>
      <c r="L213" s="4">
        <f>+'2. Deuda'!P240</f>
        <v>0</v>
      </c>
      <c r="M213" s="4">
        <f>+'2. Deuda'!Q240</f>
        <v>0</v>
      </c>
      <c r="Y213" s="4">
        <f t="shared" si="30"/>
        <v>17</v>
      </c>
      <c r="AD213" s="4">
        <f t="shared" si="31"/>
        <v>0</v>
      </c>
      <c r="AE213" s="4">
        <f t="shared" si="32"/>
        <v>0</v>
      </c>
      <c r="AF213" s="4">
        <f t="shared" si="33"/>
        <v>0</v>
      </c>
      <c r="AG213" s="4">
        <f t="shared" si="34"/>
        <v>0</v>
      </c>
    </row>
    <row r="214" spans="1:33" s="4" customFormat="1" ht="15">
      <c r="A214" s="4">
        <f>+IF('2. Deuda'!$D$13=Tablas!$B$6,Tablas!Y214,IF('2. Deuda'!$D$13=Tablas!$B$7,Tablas!Z214,IF('2. Deuda'!$D$13=Tablas!$B$8,Tablas!AA214,Tablas!AB214)))</f>
        <v>17</v>
      </c>
      <c r="B214" s="4" t="str">
        <f>+'2. Deuda'!B241</f>
        <v>NA</v>
      </c>
      <c r="C214" s="4">
        <f>+'2. Deuda'!C241</f>
        <v>-3.965396899729967E-10</v>
      </c>
      <c r="D214" s="4">
        <f>+'2. Deuda'!D241</f>
        <v>0</v>
      </c>
      <c r="E214" s="4">
        <f>+'2. Deuda'!E241</f>
        <v>0</v>
      </c>
      <c r="F214" s="4">
        <f>+'2. Deuda'!F241</f>
        <v>0</v>
      </c>
      <c r="G214" s="4">
        <f>+'2. Deuda'!G241</f>
        <v>0</v>
      </c>
      <c r="H214" s="4">
        <f>+'2. Deuda'!H241</f>
        <v>0</v>
      </c>
      <c r="I214" s="4">
        <f>+'2. Deuda'!I241</f>
        <v>0</v>
      </c>
      <c r="J214" s="4">
        <f>+'2. Deuda'!J241</f>
        <v>-3.965396899729967E-10</v>
      </c>
      <c r="K214" s="4">
        <f>+'2. Deuda'!K241</f>
        <v>0</v>
      </c>
      <c r="L214" s="4">
        <f>+'2. Deuda'!P241</f>
        <v>0</v>
      </c>
      <c r="M214" s="4">
        <f>+'2. Deuda'!Q241</f>
        <v>0</v>
      </c>
      <c r="Y214" s="4">
        <f t="shared" si="30"/>
        <v>17</v>
      </c>
      <c r="AD214" s="4">
        <f t="shared" si="31"/>
        <v>0</v>
      </c>
      <c r="AE214" s="4">
        <f t="shared" si="32"/>
        <v>0</v>
      </c>
      <c r="AF214" s="4">
        <f t="shared" si="33"/>
        <v>0</v>
      </c>
      <c r="AG214" s="4">
        <f t="shared" si="34"/>
        <v>0</v>
      </c>
    </row>
    <row r="215" spans="1:33" s="4" customFormat="1" ht="15">
      <c r="A215" s="4">
        <f>+IF('2. Deuda'!$D$13=Tablas!$B$6,Tablas!Y215,IF('2. Deuda'!$D$13=Tablas!$B$7,Tablas!Z215,IF('2. Deuda'!$D$13=Tablas!$B$8,Tablas!AA215,Tablas!AB215)))</f>
        <v>17</v>
      </c>
      <c r="B215" s="4" t="str">
        <f>+'2. Deuda'!B242</f>
        <v>NA</v>
      </c>
      <c r="C215" s="4">
        <f>+'2. Deuda'!C242</f>
        <v>-3.965396899729967E-10</v>
      </c>
      <c r="D215" s="4">
        <f>+'2. Deuda'!D242</f>
        <v>0</v>
      </c>
      <c r="E215" s="4">
        <f>+'2. Deuda'!E242</f>
        <v>0</v>
      </c>
      <c r="F215" s="4">
        <f>+'2. Deuda'!F242</f>
        <v>0</v>
      </c>
      <c r="G215" s="4">
        <f>+'2. Deuda'!G242</f>
        <v>0</v>
      </c>
      <c r="H215" s="4">
        <f>+'2. Deuda'!H242</f>
        <v>0</v>
      </c>
      <c r="I215" s="4">
        <f>+'2. Deuda'!I242</f>
        <v>0</v>
      </c>
      <c r="J215" s="4">
        <f>+'2. Deuda'!J242</f>
        <v>-3.965396899729967E-10</v>
      </c>
      <c r="K215" s="4">
        <f>+'2. Deuda'!K242</f>
        <v>0</v>
      </c>
      <c r="L215" s="4">
        <f>+'2. Deuda'!P242</f>
        <v>0</v>
      </c>
      <c r="M215" s="4">
        <f>+'2. Deuda'!Q242</f>
        <v>0</v>
      </c>
      <c r="Y215" s="4">
        <f t="shared" si="30"/>
        <v>17</v>
      </c>
      <c r="AD215" s="4">
        <f t="shared" si="31"/>
        <v>0</v>
      </c>
      <c r="AE215" s="4">
        <f t="shared" si="32"/>
        <v>0</v>
      </c>
      <c r="AF215" s="4">
        <f t="shared" si="33"/>
        <v>0</v>
      </c>
      <c r="AG215" s="4">
        <f t="shared" si="34"/>
        <v>0</v>
      </c>
    </row>
    <row r="216" spans="1:33" s="4" customFormat="1" ht="15">
      <c r="A216" s="4">
        <f>+IF('2. Deuda'!$D$13=Tablas!$B$6,Tablas!Y216,IF('2. Deuda'!$D$13=Tablas!$B$7,Tablas!Z216,IF('2. Deuda'!$D$13=Tablas!$B$8,Tablas!AA216,Tablas!AB216)))</f>
        <v>17</v>
      </c>
      <c r="B216" s="4" t="str">
        <f>+'2. Deuda'!B243</f>
        <v>NA</v>
      </c>
      <c r="C216" s="4">
        <f>+'2. Deuda'!C243</f>
        <v>-3.965396899729967E-10</v>
      </c>
      <c r="D216" s="4">
        <f>+'2. Deuda'!D243</f>
        <v>0</v>
      </c>
      <c r="E216" s="4">
        <f>+'2. Deuda'!E243</f>
        <v>0</v>
      </c>
      <c r="F216" s="4">
        <f>+'2. Deuda'!F243</f>
        <v>0</v>
      </c>
      <c r="G216" s="4">
        <f>+'2. Deuda'!G243</f>
        <v>0</v>
      </c>
      <c r="H216" s="4">
        <f>+'2. Deuda'!H243</f>
        <v>0</v>
      </c>
      <c r="I216" s="4">
        <f>+'2. Deuda'!I243</f>
        <v>0</v>
      </c>
      <c r="J216" s="4">
        <f>+'2. Deuda'!J243</f>
        <v>-3.965396899729967E-10</v>
      </c>
      <c r="K216" s="4">
        <f>+'2. Deuda'!K243</f>
        <v>0</v>
      </c>
      <c r="L216" s="4">
        <f>+'2. Deuda'!P243</f>
        <v>0</v>
      </c>
      <c r="M216" s="4">
        <f>+'2. Deuda'!Q243</f>
        <v>0</v>
      </c>
      <c r="Y216" s="4">
        <f t="shared" si="30"/>
        <v>17</v>
      </c>
      <c r="AD216" s="4">
        <f t="shared" si="31"/>
        <v>0</v>
      </c>
      <c r="AE216" s="4">
        <f t="shared" si="32"/>
        <v>0</v>
      </c>
      <c r="AF216" s="4">
        <f t="shared" si="33"/>
        <v>0</v>
      </c>
      <c r="AG216" s="4">
        <f t="shared" si="34"/>
        <v>0</v>
      </c>
    </row>
    <row r="217" spans="1:33" s="4" customFormat="1" ht="15">
      <c r="A217" s="4">
        <f>+IF('2. Deuda'!$D$13=Tablas!$B$6,Tablas!Y217,IF('2. Deuda'!$D$13=Tablas!$B$7,Tablas!Z217,IF('2. Deuda'!$D$13=Tablas!$B$8,Tablas!AA217,Tablas!AB217)))</f>
        <v>17</v>
      </c>
      <c r="B217" s="4" t="str">
        <f>+'2. Deuda'!B244</f>
        <v>NA</v>
      </c>
      <c r="C217" s="4">
        <f>+'2. Deuda'!C244</f>
        <v>-3.965396899729967E-10</v>
      </c>
      <c r="D217" s="4">
        <f>+'2. Deuda'!D244</f>
        <v>0</v>
      </c>
      <c r="E217" s="4">
        <f>+'2. Deuda'!E244</f>
        <v>0</v>
      </c>
      <c r="F217" s="4">
        <f>+'2. Deuda'!F244</f>
        <v>0</v>
      </c>
      <c r="G217" s="4">
        <f>+'2. Deuda'!G244</f>
        <v>0</v>
      </c>
      <c r="H217" s="4">
        <f>+'2. Deuda'!H244</f>
        <v>0</v>
      </c>
      <c r="I217" s="4">
        <f>+'2. Deuda'!I244</f>
        <v>0</v>
      </c>
      <c r="J217" s="4">
        <f>+'2. Deuda'!J244</f>
        <v>-3.965396899729967E-10</v>
      </c>
      <c r="K217" s="4">
        <f>+'2. Deuda'!K244</f>
        <v>0</v>
      </c>
      <c r="L217" s="4">
        <f>+'2. Deuda'!P244</f>
        <v>0</v>
      </c>
      <c r="M217" s="4">
        <f>+'2. Deuda'!Q244</f>
        <v>0</v>
      </c>
      <c r="Y217" s="4">
        <f t="shared" si="30"/>
        <v>17</v>
      </c>
      <c r="AD217" s="4">
        <f t="shared" si="31"/>
        <v>0</v>
      </c>
      <c r="AE217" s="4">
        <f t="shared" si="32"/>
        <v>0</v>
      </c>
      <c r="AF217" s="4">
        <f t="shared" si="33"/>
        <v>0</v>
      </c>
      <c r="AG217" s="4">
        <f t="shared" si="34"/>
        <v>0</v>
      </c>
    </row>
    <row r="218" spans="1:33" s="4" customFormat="1" ht="15">
      <c r="A218" s="4">
        <f>+IF('2. Deuda'!$D$13=Tablas!$B$6,Tablas!Y218,IF('2. Deuda'!$D$13=Tablas!$B$7,Tablas!Z218,IF('2. Deuda'!$D$13=Tablas!$B$8,Tablas!AA218,Tablas!AB218)))</f>
        <v>18</v>
      </c>
      <c r="B218" s="4" t="str">
        <f>+'2. Deuda'!B245</f>
        <v>NA</v>
      </c>
      <c r="C218" s="4">
        <f>+'2. Deuda'!C245</f>
        <v>-3.965396899729967E-10</v>
      </c>
      <c r="D218" s="4">
        <f>+'2. Deuda'!D245</f>
        <v>0</v>
      </c>
      <c r="E218" s="4">
        <f>+'2. Deuda'!E245</f>
        <v>0</v>
      </c>
      <c r="F218" s="4">
        <f>+'2. Deuda'!F245</f>
        <v>0</v>
      </c>
      <c r="G218" s="4">
        <f>+'2. Deuda'!G245</f>
        <v>0</v>
      </c>
      <c r="H218" s="4">
        <f>+'2. Deuda'!H245</f>
        <v>0</v>
      </c>
      <c r="I218" s="4">
        <f>+'2. Deuda'!I245</f>
        <v>0</v>
      </c>
      <c r="J218" s="4">
        <f>+'2. Deuda'!J245</f>
        <v>-3.965396899729967E-10</v>
      </c>
      <c r="K218" s="4">
        <f>+'2. Deuda'!K245</f>
        <v>0</v>
      </c>
      <c r="L218" s="4">
        <f>+'2. Deuda'!P245</f>
        <v>0</v>
      </c>
      <c r="M218" s="4">
        <f>+'2. Deuda'!Q245</f>
        <v>0</v>
      </c>
      <c r="Y218" s="4">
        <f t="shared" si="30"/>
        <v>18</v>
      </c>
      <c r="AD218" s="4">
        <f t="shared" si="31"/>
        <v>1</v>
      </c>
      <c r="AE218" s="4">
        <f t="shared" si="32"/>
        <v>0</v>
      </c>
      <c r="AF218" s="4">
        <f t="shared" si="33"/>
        <v>0</v>
      </c>
      <c r="AG218" s="4">
        <f t="shared" si="34"/>
        <v>0</v>
      </c>
    </row>
    <row r="219" spans="1:33" s="4" customFormat="1" ht="15">
      <c r="A219" s="4">
        <f>+IF('2. Deuda'!$D$13=Tablas!$B$6,Tablas!Y219,IF('2. Deuda'!$D$13=Tablas!$B$7,Tablas!Z219,IF('2. Deuda'!$D$13=Tablas!$B$8,Tablas!AA219,Tablas!AB219)))</f>
        <v>18</v>
      </c>
      <c r="B219" s="4" t="str">
        <f>+'2. Deuda'!B246</f>
        <v>NA</v>
      </c>
      <c r="C219" s="4">
        <f>+'2. Deuda'!C246</f>
        <v>-3.965396899729967E-10</v>
      </c>
      <c r="D219" s="4">
        <f>+'2. Deuda'!D246</f>
        <v>0</v>
      </c>
      <c r="E219" s="4">
        <f>+'2. Deuda'!E246</f>
        <v>0</v>
      </c>
      <c r="F219" s="4">
        <f>+'2. Deuda'!F246</f>
        <v>0</v>
      </c>
      <c r="G219" s="4">
        <f>+'2. Deuda'!G246</f>
        <v>0</v>
      </c>
      <c r="H219" s="4">
        <f>+'2. Deuda'!H246</f>
        <v>0</v>
      </c>
      <c r="I219" s="4">
        <f>+'2. Deuda'!I246</f>
        <v>0</v>
      </c>
      <c r="J219" s="4">
        <f>+'2. Deuda'!J246</f>
        <v>-3.965396899729967E-10</v>
      </c>
      <c r="K219" s="4">
        <f>+'2. Deuda'!K246</f>
        <v>0</v>
      </c>
      <c r="L219" s="4">
        <f>+'2. Deuda'!P246</f>
        <v>0</v>
      </c>
      <c r="M219" s="4">
        <f>+'2. Deuda'!Q246</f>
        <v>0</v>
      </c>
      <c r="Y219" s="4">
        <f aca="true" t="shared" si="35" ref="Y219:Y253">+Y207+1</f>
        <v>18</v>
      </c>
      <c r="AD219" s="4">
        <f t="shared" si="31"/>
        <v>0</v>
      </c>
      <c r="AE219" s="4">
        <f t="shared" si="32"/>
        <v>0</v>
      </c>
      <c r="AF219" s="4">
        <f t="shared" si="33"/>
        <v>0</v>
      </c>
      <c r="AG219" s="4">
        <f t="shared" si="34"/>
        <v>0</v>
      </c>
    </row>
    <row r="220" spans="1:33" s="4" customFormat="1" ht="15">
      <c r="A220" s="4">
        <f>+IF('2. Deuda'!$D$13=Tablas!$B$6,Tablas!Y220,IF('2. Deuda'!$D$13=Tablas!$B$7,Tablas!Z220,IF('2. Deuda'!$D$13=Tablas!$B$8,Tablas!AA220,Tablas!AB220)))</f>
        <v>18</v>
      </c>
      <c r="B220" s="4" t="str">
        <f>+'2. Deuda'!B247</f>
        <v>NA</v>
      </c>
      <c r="C220" s="4">
        <f>+'2. Deuda'!C247</f>
        <v>-3.965396899729967E-10</v>
      </c>
      <c r="D220" s="4">
        <f>+'2. Deuda'!D247</f>
        <v>0</v>
      </c>
      <c r="E220" s="4">
        <f>+'2. Deuda'!E247</f>
        <v>0</v>
      </c>
      <c r="F220" s="4">
        <f>+'2. Deuda'!F247</f>
        <v>0</v>
      </c>
      <c r="G220" s="4">
        <f>+'2. Deuda'!G247</f>
        <v>0</v>
      </c>
      <c r="H220" s="4">
        <f>+'2. Deuda'!H247</f>
        <v>0</v>
      </c>
      <c r="I220" s="4">
        <f>+'2. Deuda'!I247</f>
        <v>0</v>
      </c>
      <c r="J220" s="4">
        <f>+'2. Deuda'!J247</f>
        <v>-3.965396899729967E-10</v>
      </c>
      <c r="K220" s="4">
        <f>+'2. Deuda'!K247</f>
        <v>0</v>
      </c>
      <c r="L220" s="4">
        <f>+'2. Deuda'!P247</f>
        <v>0</v>
      </c>
      <c r="M220" s="4">
        <f>+'2. Deuda'!Q247</f>
        <v>0</v>
      </c>
      <c r="Y220" s="4">
        <f t="shared" si="35"/>
        <v>18</v>
      </c>
      <c r="AD220" s="4">
        <f t="shared" si="31"/>
        <v>0</v>
      </c>
      <c r="AE220" s="4">
        <f t="shared" si="32"/>
        <v>0</v>
      </c>
      <c r="AF220" s="4">
        <f t="shared" si="33"/>
        <v>0</v>
      </c>
      <c r="AG220" s="4">
        <f t="shared" si="34"/>
        <v>0</v>
      </c>
    </row>
    <row r="221" spans="1:33" s="4" customFormat="1" ht="15">
      <c r="A221" s="4">
        <f>+IF('2. Deuda'!$D$13=Tablas!$B$6,Tablas!Y221,IF('2. Deuda'!$D$13=Tablas!$B$7,Tablas!Z221,IF('2. Deuda'!$D$13=Tablas!$B$8,Tablas!AA221,Tablas!AB221)))</f>
        <v>18</v>
      </c>
      <c r="B221" s="4" t="str">
        <f>+'2. Deuda'!B248</f>
        <v>NA</v>
      </c>
      <c r="C221" s="4">
        <f>+'2. Deuda'!C248</f>
        <v>-3.965396899729967E-10</v>
      </c>
      <c r="D221" s="4">
        <f>+'2. Deuda'!D248</f>
        <v>0</v>
      </c>
      <c r="E221" s="4">
        <f>+'2. Deuda'!E248</f>
        <v>0</v>
      </c>
      <c r="F221" s="4">
        <f>+'2. Deuda'!F248</f>
        <v>0</v>
      </c>
      <c r="G221" s="4">
        <f>+'2. Deuda'!G248</f>
        <v>0</v>
      </c>
      <c r="H221" s="4">
        <f>+'2. Deuda'!H248</f>
        <v>0</v>
      </c>
      <c r="I221" s="4">
        <f>+'2. Deuda'!I248</f>
        <v>0</v>
      </c>
      <c r="J221" s="4">
        <f>+'2. Deuda'!J248</f>
        <v>-3.965396899729967E-10</v>
      </c>
      <c r="K221" s="4">
        <f>+'2. Deuda'!K248</f>
        <v>0</v>
      </c>
      <c r="L221" s="4">
        <f>+'2. Deuda'!P248</f>
        <v>0</v>
      </c>
      <c r="M221" s="4">
        <f>+'2. Deuda'!Q248</f>
        <v>0</v>
      </c>
      <c r="Y221" s="4">
        <f t="shared" si="35"/>
        <v>18</v>
      </c>
      <c r="AD221" s="4">
        <f t="shared" si="31"/>
        <v>0</v>
      </c>
      <c r="AE221" s="4">
        <f t="shared" si="32"/>
        <v>0</v>
      </c>
      <c r="AF221" s="4">
        <f t="shared" si="33"/>
        <v>0</v>
      </c>
      <c r="AG221" s="4">
        <f t="shared" si="34"/>
        <v>0</v>
      </c>
    </row>
    <row r="222" spans="1:33" s="4" customFormat="1" ht="15">
      <c r="A222" s="4">
        <f>+IF('2. Deuda'!$D$13=Tablas!$B$6,Tablas!Y222,IF('2. Deuda'!$D$13=Tablas!$B$7,Tablas!Z222,IF('2. Deuda'!$D$13=Tablas!$B$8,Tablas!AA222,Tablas!AB222)))</f>
        <v>18</v>
      </c>
      <c r="B222" s="4" t="str">
        <f>+'2. Deuda'!B249</f>
        <v>NA</v>
      </c>
      <c r="C222" s="4">
        <f>+'2. Deuda'!C249</f>
        <v>-3.965396899729967E-10</v>
      </c>
      <c r="D222" s="4">
        <f>+'2. Deuda'!D249</f>
        <v>0</v>
      </c>
      <c r="E222" s="4">
        <f>+'2. Deuda'!E249</f>
        <v>0</v>
      </c>
      <c r="F222" s="4">
        <f>+'2. Deuda'!F249</f>
        <v>0</v>
      </c>
      <c r="G222" s="4">
        <f>+'2. Deuda'!G249</f>
        <v>0</v>
      </c>
      <c r="H222" s="4">
        <f>+'2. Deuda'!H249</f>
        <v>0</v>
      </c>
      <c r="I222" s="4">
        <f>+'2. Deuda'!I249</f>
        <v>0</v>
      </c>
      <c r="J222" s="4">
        <f>+'2. Deuda'!J249</f>
        <v>-3.965396899729967E-10</v>
      </c>
      <c r="K222" s="4">
        <f>+'2. Deuda'!K249</f>
        <v>0</v>
      </c>
      <c r="L222" s="4">
        <f>+'2. Deuda'!P249</f>
        <v>0</v>
      </c>
      <c r="M222" s="4">
        <f>+'2. Deuda'!Q249</f>
        <v>0</v>
      </c>
      <c r="Y222" s="4">
        <f t="shared" si="35"/>
        <v>18</v>
      </c>
      <c r="AD222" s="4">
        <f t="shared" si="31"/>
        <v>0</v>
      </c>
      <c r="AE222" s="4">
        <f t="shared" si="32"/>
        <v>0</v>
      </c>
      <c r="AF222" s="4">
        <f t="shared" si="33"/>
        <v>0</v>
      </c>
      <c r="AG222" s="4">
        <f t="shared" si="34"/>
        <v>0</v>
      </c>
    </row>
    <row r="223" spans="1:33" s="4" customFormat="1" ht="15">
      <c r="A223" s="4">
        <f>+IF('2. Deuda'!$D$13=Tablas!$B$6,Tablas!Y223,IF('2. Deuda'!$D$13=Tablas!$B$7,Tablas!Z223,IF('2. Deuda'!$D$13=Tablas!$B$8,Tablas!AA223,Tablas!AB223)))</f>
        <v>18</v>
      </c>
      <c r="B223" s="4" t="str">
        <f>+'2. Deuda'!B250</f>
        <v>NA</v>
      </c>
      <c r="C223" s="4">
        <f>+'2. Deuda'!C250</f>
        <v>-3.965396899729967E-10</v>
      </c>
      <c r="D223" s="4">
        <f>+'2. Deuda'!D250</f>
        <v>0</v>
      </c>
      <c r="E223" s="4">
        <f>+'2. Deuda'!E250</f>
        <v>0</v>
      </c>
      <c r="F223" s="4">
        <f>+'2. Deuda'!F250</f>
        <v>0</v>
      </c>
      <c r="G223" s="4">
        <f>+'2. Deuda'!G250</f>
        <v>0</v>
      </c>
      <c r="H223" s="4">
        <f>+'2. Deuda'!H250</f>
        <v>0</v>
      </c>
      <c r="I223" s="4">
        <f>+'2. Deuda'!I250</f>
        <v>0</v>
      </c>
      <c r="J223" s="4">
        <f>+'2. Deuda'!J250</f>
        <v>-3.965396899729967E-10</v>
      </c>
      <c r="K223" s="4">
        <f>+'2. Deuda'!K250</f>
        <v>0</v>
      </c>
      <c r="L223" s="4">
        <f>+'2. Deuda'!P250</f>
        <v>0</v>
      </c>
      <c r="M223" s="4">
        <f>+'2. Deuda'!Q250</f>
        <v>0</v>
      </c>
      <c r="Y223" s="4">
        <f t="shared" si="35"/>
        <v>18</v>
      </c>
      <c r="AD223" s="4">
        <f t="shared" si="31"/>
        <v>0</v>
      </c>
      <c r="AE223" s="4">
        <f t="shared" si="32"/>
        <v>0</v>
      </c>
      <c r="AF223" s="4">
        <f t="shared" si="33"/>
        <v>0</v>
      </c>
      <c r="AG223" s="4">
        <f t="shared" si="34"/>
        <v>0</v>
      </c>
    </row>
    <row r="224" spans="1:33" s="4" customFormat="1" ht="15">
      <c r="A224" s="4">
        <f>+IF('2. Deuda'!$D$13=Tablas!$B$6,Tablas!Y224,IF('2. Deuda'!$D$13=Tablas!$B$7,Tablas!Z224,IF('2. Deuda'!$D$13=Tablas!$B$8,Tablas!AA224,Tablas!AB224)))</f>
        <v>18</v>
      </c>
      <c r="B224" s="4" t="str">
        <f>+'2. Deuda'!B251</f>
        <v>NA</v>
      </c>
      <c r="C224" s="4">
        <f>+'2. Deuda'!C251</f>
        <v>-3.965396899729967E-10</v>
      </c>
      <c r="D224" s="4">
        <f>+'2. Deuda'!D251</f>
        <v>0</v>
      </c>
      <c r="E224" s="4">
        <f>+'2. Deuda'!E251</f>
        <v>0</v>
      </c>
      <c r="F224" s="4">
        <f>+'2. Deuda'!F251</f>
        <v>0</v>
      </c>
      <c r="G224" s="4">
        <f>+'2. Deuda'!G251</f>
        <v>0</v>
      </c>
      <c r="H224" s="4">
        <f>+'2. Deuda'!H251</f>
        <v>0</v>
      </c>
      <c r="I224" s="4">
        <f>+'2. Deuda'!I251</f>
        <v>0</v>
      </c>
      <c r="J224" s="4">
        <f>+'2. Deuda'!J251</f>
        <v>-3.965396899729967E-10</v>
      </c>
      <c r="K224" s="4">
        <f>+'2. Deuda'!K251</f>
        <v>0</v>
      </c>
      <c r="L224" s="4">
        <f>+'2. Deuda'!P251</f>
        <v>0</v>
      </c>
      <c r="M224" s="4">
        <f>+'2. Deuda'!Q251</f>
        <v>0</v>
      </c>
      <c r="Y224" s="4">
        <f t="shared" si="35"/>
        <v>18</v>
      </c>
      <c r="AD224" s="4">
        <f t="shared" si="31"/>
        <v>0</v>
      </c>
      <c r="AE224" s="4">
        <f t="shared" si="32"/>
        <v>0</v>
      </c>
      <c r="AF224" s="4">
        <f t="shared" si="33"/>
        <v>0</v>
      </c>
      <c r="AG224" s="4">
        <f t="shared" si="34"/>
        <v>0</v>
      </c>
    </row>
    <row r="225" spans="1:33" s="4" customFormat="1" ht="15">
      <c r="A225" s="4">
        <f>+IF('2. Deuda'!$D$13=Tablas!$B$6,Tablas!Y225,IF('2. Deuda'!$D$13=Tablas!$B$7,Tablas!Z225,IF('2. Deuda'!$D$13=Tablas!$B$8,Tablas!AA225,Tablas!AB225)))</f>
        <v>18</v>
      </c>
      <c r="B225" s="4" t="str">
        <f>+'2. Deuda'!B252</f>
        <v>NA</v>
      </c>
      <c r="C225" s="4">
        <f>+'2. Deuda'!C252</f>
        <v>-3.965396899729967E-10</v>
      </c>
      <c r="D225" s="4">
        <f>+'2. Deuda'!D252</f>
        <v>0</v>
      </c>
      <c r="E225" s="4">
        <f>+'2. Deuda'!E252</f>
        <v>0</v>
      </c>
      <c r="F225" s="4">
        <f>+'2. Deuda'!F252</f>
        <v>0</v>
      </c>
      <c r="G225" s="4">
        <f>+'2. Deuda'!G252</f>
        <v>0</v>
      </c>
      <c r="H225" s="4">
        <f>+'2. Deuda'!H252</f>
        <v>0</v>
      </c>
      <c r="I225" s="4">
        <f>+'2. Deuda'!I252</f>
        <v>0</v>
      </c>
      <c r="J225" s="4">
        <f>+'2. Deuda'!J252</f>
        <v>-3.965396899729967E-10</v>
      </c>
      <c r="K225" s="4">
        <f>+'2. Deuda'!K252</f>
        <v>0</v>
      </c>
      <c r="L225" s="4">
        <f>+'2. Deuda'!P252</f>
        <v>0</v>
      </c>
      <c r="M225" s="4">
        <f>+'2. Deuda'!Q252</f>
        <v>0</v>
      </c>
      <c r="Y225" s="4">
        <f t="shared" si="35"/>
        <v>18</v>
      </c>
      <c r="AD225" s="4">
        <f t="shared" si="31"/>
        <v>0</v>
      </c>
      <c r="AE225" s="4">
        <f t="shared" si="32"/>
        <v>0</v>
      </c>
      <c r="AF225" s="4">
        <f t="shared" si="33"/>
        <v>0</v>
      </c>
      <c r="AG225" s="4">
        <f t="shared" si="34"/>
        <v>0</v>
      </c>
    </row>
    <row r="226" spans="1:33" s="4" customFormat="1" ht="15">
      <c r="A226" s="4">
        <f>+IF('2. Deuda'!$D$13=Tablas!$B$6,Tablas!Y226,IF('2. Deuda'!$D$13=Tablas!$B$7,Tablas!Z226,IF('2. Deuda'!$D$13=Tablas!$B$8,Tablas!AA226,Tablas!AB226)))</f>
        <v>18</v>
      </c>
      <c r="B226" s="4" t="str">
        <f>+'2. Deuda'!B253</f>
        <v>NA</v>
      </c>
      <c r="C226" s="4">
        <f>+'2. Deuda'!C253</f>
        <v>-3.965396899729967E-10</v>
      </c>
      <c r="D226" s="4">
        <f>+'2. Deuda'!D253</f>
        <v>0</v>
      </c>
      <c r="E226" s="4">
        <f>+'2. Deuda'!E253</f>
        <v>0</v>
      </c>
      <c r="F226" s="4">
        <f>+'2. Deuda'!F253</f>
        <v>0</v>
      </c>
      <c r="G226" s="4">
        <f>+'2. Deuda'!G253</f>
        <v>0</v>
      </c>
      <c r="H226" s="4">
        <f>+'2. Deuda'!H253</f>
        <v>0</v>
      </c>
      <c r="I226" s="4">
        <f>+'2. Deuda'!I253</f>
        <v>0</v>
      </c>
      <c r="J226" s="4">
        <f>+'2. Deuda'!J253</f>
        <v>-3.965396899729967E-10</v>
      </c>
      <c r="K226" s="4">
        <f>+'2. Deuda'!K253</f>
        <v>0</v>
      </c>
      <c r="L226" s="4">
        <f>+'2. Deuda'!P253</f>
        <v>0</v>
      </c>
      <c r="M226" s="4">
        <f>+'2. Deuda'!Q253</f>
        <v>0</v>
      </c>
      <c r="Y226" s="4">
        <f t="shared" si="35"/>
        <v>18</v>
      </c>
      <c r="AD226" s="4">
        <f t="shared" si="31"/>
        <v>0</v>
      </c>
      <c r="AE226" s="4">
        <f t="shared" si="32"/>
        <v>0</v>
      </c>
      <c r="AF226" s="4">
        <f t="shared" si="33"/>
        <v>0</v>
      </c>
      <c r="AG226" s="4">
        <f t="shared" si="34"/>
        <v>0</v>
      </c>
    </row>
    <row r="227" spans="1:33" s="4" customFormat="1" ht="15">
      <c r="A227" s="4">
        <f>+IF('2. Deuda'!$D$13=Tablas!$B$6,Tablas!Y227,IF('2. Deuda'!$D$13=Tablas!$B$7,Tablas!Z227,IF('2. Deuda'!$D$13=Tablas!$B$8,Tablas!AA227,Tablas!AB227)))</f>
        <v>18</v>
      </c>
      <c r="B227" s="4" t="str">
        <f>+'2. Deuda'!B254</f>
        <v>NA</v>
      </c>
      <c r="C227" s="4">
        <f>+'2. Deuda'!C254</f>
        <v>-3.965396899729967E-10</v>
      </c>
      <c r="D227" s="4">
        <f>+'2. Deuda'!D254</f>
        <v>0</v>
      </c>
      <c r="E227" s="4">
        <f>+'2. Deuda'!E254</f>
        <v>0</v>
      </c>
      <c r="F227" s="4">
        <f>+'2. Deuda'!F254</f>
        <v>0</v>
      </c>
      <c r="G227" s="4">
        <f>+'2. Deuda'!G254</f>
        <v>0</v>
      </c>
      <c r="H227" s="4">
        <f>+'2. Deuda'!H254</f>
        <v>0</v>
      </c>
      <c r="I227" s="4">
        <f>+'2. Deuda'!I254</f>
        <v>0</v>
      </c>
      <c r="J227" s="4">
        <f>+'2. Deuda'!J254</f>
        <v>-3.965396899729967E-10</v>
      </c>
      <c r="K227" s="4">
        <f>+'2. Deuda'!K254</f>
        <v>0</v>
      </c>
      <c r="L227" s="4">
        <f>+'2. Deuda'!P254</f>
        <v>0</v>
      </c>
      <c r="M227" s="4">
        <f>+'2. Deuda'!Q254</f>
        <v>0</v>
      </c>
      <c r="Y227" s="4">
        <f t="shared" si="35"/>
        <v>18</v>
      </c>
      <c r="AD227" s="4">
        <f t="shared" si="31"/>
        <v>0</v>
      </c>
      <c r="AE227" s="4">
        <f t="shared" si="32"/>
        <v>0</v>
      </c>
      <c r="AF227" s="4">
        <f t="shared" si="33"/>
        <v>0</v>
      </c>
      <c r="AG227" s="4">
        <f t="shared" si="34"/>
        <v>0</v>
      </c>
    </row>
    <row r="228" spans="1:33" s="4" customFormat="1" ht="15">
      <c r="A228" s="4">
        <f>+IF('2. Deuda'!$D$13=Tablas!$B$6,Tablas!Y228,IF('2. Deuda'!$D$13=Tablas!$B$7,Tablas!Z228,IF('2. Deuda'!$D$13=Tablas!$B$8,Tablas!AA228,Tablas!AB228)))</f>
        <v>18</v>
      </c>
      <c r="B228" s="4" t="str">
        <f>+'2. Deuda'!B255</f>
        <v>NA</v>
      </c>
      <c r="C228" s="4">
        <f>+'2. Deuda'!C255</f>
        <v>-3.965396899729967E-10</v>
      </c>
      <c r="D228" s="4">
        <f>+'2. Deuda'!D255</f>
        <v>0</v>
      </c>
      <c r="E228" s="4">
        <f>+'2. Deuda'!E255</f>
        <v>0</v>
      </c>
      <c r="F228" s="4">
        <f>+'2. Deuda'!F255</f>
        <v>0</v>
      </c>
      <c r="G228" s="4">
        <f>+'2. Deuda'!G255</f>
        <v>0</v>
      </c>
      <c r="H228" s="4">
        <f>+'2. Deuda'!H255</f>
        <v>0</v>
      </c>
      <c r="I228" s="4">
        <f>+'2. Deuda'!I255</f>
        <v>0</v>
      </c>
      <c r="J228" s="4">
        <f>+'2. Deuda'!J255</f>
        <v>-3.965396899729967E-10</v>
      </c>
      <c r="K228" s="4">
        <f>+'2. Deuda'!K255</f>
        <v>0</v>
      </c>
      <c r="L228" s="4">
        <f>+'2. Deuda'!P255</f>
        <v>0</v>
      </c>
      <c r="M228" s="4">
        <f>+'2. Deuda'!Q255</f>
        <v>0</v>
      </c>
      <c r="Y228" s="4">
        <f t="shared" si="35"/>
        <v>18</v>
      </c>
      <c r="AD228" s="4">
        <f aca="true" t="shared" si="36" ref="AD228:AD253">+IF(Y228-Y227=1,1,0)</f>
        <v>0</v>
      </c>
      <c r="AE228" s="4">
        <f aca="true" t="shared" si="37" ref="AE228:AE253">+IF(Z228-Z227=1,1,0)</f>
        <v>0</v>
      </c>
      <c r="AF228" s="4">
        <f aca="true" t="shared" si="38" ref="AF228:AF253">+IF(AA228-AA227=1,1,0)</f>
        <v>0</v>
      </c>
      <c r="AG228" s="4">
        <f aca="true" t="shared" si="39" ref="AG228:AG253">+IF(AB228-AB227=1,1,0)</f>
        <v>0</v>
      </c>
    </row>
    <row r="229" spans="1:33" s="4" customFormat="1" ht="15">
      <c r="A229" s="4">
        <f>+IF('2. Deuda'!$D$13=Tablas!$B$6,Tablas!Y229,IF('2. Deuda'!$D$13=Tablas!$B$7,Tablas!Z229,IF('2. Deuda'!$D$13=Tablas!$B$8,Tablas!AA229,Tablas!AB229)))</f>
        <v>18</v>
      </c>
      <c r="B229" s="4" t="str">
        <f>+'2. Deuda'!B256</f>
        <v>NA</v>
      </c>
      <c r="C229" s="4">
        <f>+'2. Deuda'!C256</f>
        <v>-3.965396899729967E-10</v>
      </c>
      <c r="D229" s="4">
        <f>+'2. Deuda'!D256</f>
        <v>0</v>
      </c>
      <c r="E229" s="4">
        <f>+'2. Deuda'!E256</f>
        <v>0</v>
      </c>
      <c r="F229" s="4">
        <f>+'2. Deuda'!F256</f>
        <v>0</v>
      </c>
      <c r="G229" s="4">
        <f>+'2. Deuda'!G256</f>
        <v>0</v>
      </c>
      <c r="H229" s="4">
        <f>+'2. Deuda'!H256</f>
        <v>0</v>
      </c>
      <c r="I229" s="4">
        <f>+'2. Deuda'!I256</f>
        <v>0</v>
      </c>
      <c r="J229" s="4">
        <f>+'2. Deuda'!J256</f>
        <v>-3.965396899729967E-10</v>
      </c>
      <c r="K229" s="4">
        <f>+'2. Deuda'!K256</f>
        <v>0</v>
      </c>
      <c r="L229" s="4">
        <f>+'2. Deuda'!P256</f>
        <v>0</v>
      </c>
      <c r="M229" s="4">
        <f>+'2. Deuda'!Q256</f>
        <v>0</v>
      </c>
      <c r="Y229" s="4">
        <f t="shared" si="35"/>
        <v>18</v>
      </c>
      <c r="AD229" s="4">
        <f t="shared" si="36"/>
        <v>0</v>
      </c>
      <c r="AE229" s="4">
        <f t="shared" si="37"/>
        <v>0</v>
      </c>
      <c r="AF229" s="4">
        <f t="shared" si="38"/>
        <v>0</v>
      </c>
      <c r="AG229" s="4">
        <f t="shared" si="39"/>
        <v>0</v>
      </c>
    </row>
    <row r="230" spans="1:33" s="4" customFormat="1" ht="15">
      <c r="A230" s="4">
        <f>+IF('2. Deuda'!$D$13=Tablas!$B$6,Tablas!Y230,IF('2. Deuda'!$D$13=Tablas!$B$7,Tablas!Z230,IF('2. Deuda'!$D$13=Tablas!$B$8,Tablas!AA230,Tablas!AB230)))</f>
        <v>19</v>
      </c>
      <c r="B230" s="4" t="str">
        <f>+'2. Deuda'!B257</f>
        <v>NA</v>
      </c>
      <c r="C230" s="4">
        <f>+'2. Deuda'!C257</f>
        <v>-3.965396899729967E-10</v>
      </c>
      <c r="D230" s="4">
        <f>+'2. Deuda'!D257</f>
        <v>0</v>
      </c>
      <c r="E230" s="4">
        <f>+'2. Deuda'!E257</f>
        <v>0</v>
      </c>
      <c r="F230" s="4">
        <f>+'2. Deuda'!F257</f>
        <v>0</v>
      </c>
      <c r="G230" s="4">
        <f>+'2. Deuda'!G257</f>
        <v>0</v>
      </c>
      <c r="H230" s="4">
        <f>+'2. Deuda'!H257</f>
        <v>0</v>
      </c>
      <c r="I230" s="4">
        <f>+'2. Deuda'!I257</f>
        <v>0</v>
      </c>
      <c r="J230" s="4">
        <f>+'2. Deuda'!J257</f>
        <v>-3.965396899729967E-10</v>
      </c>
      <c r="K230" s="4">
        <f>+'2. Deuda'!K257</f>
        <v>0</v>
      </c>
      <c r="L230" s="4">
        <f>+'2. Deuda'!P257</f>
        <v>0</v>
      </c>
      <c r="M230" s="4">
        <f>+'2. Deuda'!Q257</f>
        <v>0</v>
      </c>
      <c r="Y230" s="4">
        <f t="shared" si="35"/>
        <v>19</v>
      </c>
      <c r="AD230" s="4">
        <f t="shared" si="36"/>
        <v>1</v>
      </c>
      <c r="AE230" s="4">
        <f t="shared" si="37"/>
        <v>0</v>
      </c>
      <c r="AF230" s="4">
        <f t="shared" si="38"/>
        <v>0</v>
      </c>
      <c r="AG230" s="4">
        <f t="shared" si="39"/>
        <v>0</v>
      </c>
    </row>
    <row r="231" spans="1:33" s="4" customFormat="1" ht="15">
      <c r="A231" s="4">
        <f>+IF('2. Deuda'!$D$13=Tablas!$B$6,Tablas!Y231,IF('2. Deuda'!$D$13=Tablas!$B$7,Tablas!Z231,IF('2. Deuda'!$D$13=Tablas!$B$8,Tablas!AA231,Tablas!AB231)))</f>
        <v>19</v>
      </c>
      <c r="B231" s="4" t="str">
        <f>+'2. Deuda'!B258</f>
        <v>NA</v>
      </c>
      <c r="C231" s="4">
        <f>+'2. Deuda'!C258</f>
        <v>-3.965396899729967E-10</v>
      </c>
      <c r="D231" s="4">
        <f>+'2. Deuda'!D258</f>
        <v>0</v>
      </c>
      <c r="E231" s="4">
        <f>+'2. Deuda'!E258</f>
        <v>0</v>
      </c>
      <c r="F231" s="4">
        <f>+'2. Deuda'!F258</f>
        <v>0</v>
      </c>
      <c r="G231" s="4">
        <f>+'2. Deuda'!G258</f>
        <v>0</v>
      </c>
      <c r="H231" s="4">
        <f>+'2. Deuda'!H258</f>
        <v>0</v>
      </c>
      <c r="I231" s="4">
        <f>+'2. Deuda'!I258</f>
        <v>0</v>
      </c>
      <c r="J231" s="4">
        <f>+'2. Deuda'!J258</f>
        <v>-3.965396899729967E-10</v>
      </c>
      <c r="K231" s="4">
        <f>+'2. Deuda'!K258</f>
        <v>0</v>
      </c>
      <c r="L231" s="4">
        <f>+'2. Deuda'!P258</f>
        <v>0</v>
      </c>
      <c r="M231" s="4">
        <f>+'2. Deuda'!Q258</f>
        <v>0</v>
      </c>
      <c r="Y231" s="4">
        <f t="shared" si="35"/>
        <v>19</v>
      </c>
      <c r="AD231" s="4">
        <f t="shared" si="36"/>
        <v>0</v>
      </c>
      <c r="AE231" s="4">
        <f t="shared" si="37"/>
        <v>0</v>
      </c>
      <c r="AF231" s="4">
        <f t="shared" si="38"/>
        <v>0</v>
      </c>
      <c r="AG231" s="4">
        <f t="shared" si="39"/>
        <v>0</v>
      </c>
    </row>
    <row r="232" spans="1:33" s="4" customFormat="1" ht="15">
      <c r="A232" s="4">
        <f>+IF('2. Deuda'!$D$13=Tablas!$B$6,Tablas!Y232,IF('2. Deuda'!$D$13=Tablas!$B$7,Tablas!Z232,IF('2. Deuda'!$D$13=Tablas!$B$8,Tablas!AA232,Tablas!AB232)))</f>
        <v>19</v>
      </c>
      <c r="B232" s="4" t="str">
        <f>+'2. Deuda'!B259</f>
        <v>NA</v>
      </c>
      <c r="C232" s="4">
        <f>+'2. Deuda'!C259</f>
        <v>-3.965396899729967E-10</v>
      </c>
      <c r="D232" s="4">
        <f>+'2. Deuda'!D259</f>
        <v>0</v>
      </c>
      <c r="E232" s="4">
        <f>+'2. Deuda'!E259</f>
        <v>0</v>
      </c>
      <c r="F232" s="4">
        <f>+'2. Deuda'!F259</f>
        <v>0</v>
      </c>
      <c r="G232" s="4">
        <f>+'2. Deuda'!G259</f>
        <v>0</v>
      </c>
      <c r="H232" s="4">
        <f>+'2. Deuda'!H259</f>
        <v>0</v>
      </c>
      <c r="I232" s="4">
        <f>+'2. Deuda'!I259</f>
        <v>0</v>
      </c>
      <c r="J232" s="4">
        <f>+'2. Deuda'!J259</f>
        <v>-3.965396899729967E-10</v>
      </c>
      <c r="K232" s="4">
        <f>+'2. Deuda'!K259</f>
        <v>0</v>
      </c>
      <c r="L232" s="4">
        <f>+'2. Deuda'!P259</f>
        <v>0</v>
      </c>
      <c r="M232" s="4">
        <f>+'2. Deuda'!Q259</f>
        <v>0</v>
      </c>
      <c r="Y232" s="4">
        <f t="shared" si="35"/>
        <v>19</v>
      </c>
      <c r="AD232" s="4">
        <f t="shared" si="36"/>
        <v>0</v>
      </c>
      <c r="AE232" s="4">
        <f t="shared" si="37"/>
        <v>0</v>
      </c>
      <c r="AF232" s="4">
        <f t="shared" si="38"/>
        <v>0</v>
      </c>
      <c r="AG232" s="4">
        <f t="shared" si="39"/>
        <v>0</v>
      </c>
    </row>
    <row r="233" spans="1:33" s="4" customFormat="1" ht="15">
      <c r="A233" s="4">
        <f>+IF('2. Deuda'!$D$13=Tablas!$B$6,Tablas!Y233,IF('2. Deuda'!$D$13=Tablas!$B$7,Tablas!Z233,IF('2. Deuda'!$D$13=Tablas!$B$8,Tablas!AA233,Tablas!AB233)))</f>
        <v>19</v>
      </c>
      <c r="B233" s="4" t="str">
        <f>+'2. Deuda'!B260</f>
        <v>NA</v>
      </c>
      <c r="C233" s="4">
        <f>+'2. Deuda'!C260</f>
        <v>-3.965396899729967E-10</v>
      </c>
      <c r="D233" s="4">
        <f>+'2. Deuda'!D260</f>
        <v>0</v>
      </c>
      <c r="E233" s="4">
        <f>+'2. Deuda'!E260</f>
        <v>0</v>
      </c>
      <c r="F233" s="4">
        <f>+'2. Deuda'!F260</f>
        <v>0</v>
      </c>
      <c r="G233" s="4">
        <f>+'2. Deuda'!G260</f>
        <v>0</v>
      </c>
      <c r="H233" s="4">
        <f>+'2. Deuda'!H260</f>
        <v>0</v>
      </c>
      <c r="I233" s="4">
        <f>+'2. Deuda'!I260</f>
        <v>0</v>
      </c>
      <c r="J233" s="4">
        <f>+'2. Deuda'!J260</f>
        <v>-3.965396899729967E-10</v>
      </c>
      <c r="K233" s="4">
        <f>+'2. Deuda'!K260</f>
        <v>0</v>
      </c>
      <c r="L233" s="4">
        <f>+'2. Deuda'!P260</f>
        <v>0</v>
      </c>
      <c r="M233" s="4">
        <f>+'2. Deuda'!Q260</f>
        <v>0</v>
      </c>
      <c r="Y233" s="4">
        <f t="shared" si="35"/>
        <v>19</v>
      </c>
      <c r="AD233" s="4">
        <f t="shared" si="36"/>
        <v>0</v>
      </c>
      <c r="AE233" s="4">
        <f t="shared" si="37"/>
        <v>0</v>
      </c>
      <c r="AF233" s="4">
        <f t="shared" si="38"/>
        <v>0</v>
      </c>
      <c r="AG233" s="4">
        <f t="shared" si="39"/>
        <v>0</v>
      </c>
    </row>
    <row r="234" spans="1:33" s="4" customFormat="1" ht="15">
      <c r="A234" s="4">
        <f>+IF('2. Deuda'!$D$13=Tablas!$B$6,Tablas!Y234,IF('2. Deuda'!$D$13=Tablas!$B$7,Tablas!Z234,IF('2. Deuda'!$D$13=Tablas!$B$8,Tablas!AA234,Tablas!AB234)))</f>
        <v>19</v>
      </c>
      <c r="B234" s="4" t="str">
        <f>+'2. Deuda'!B261</f>
        <v>NA</v>
      </c>
      <c r="C234" s="4">
        <f>+'2. Deuda'!C261</f>
        <v>-3.965396899729967E-10</v>
      </c>
      <c r="D234" s="4">
        <f>+'2. Deuda'!D261</f>
        <v>0</v>
      </c>
      <c r="E234" s="4">
        <f>+'2. Deuda'!E261</f>
        <v>0</v>
      </c>
      <c r="F234" s="4">
        <f>+'2. Deuda'!F261</f>
        <v>0</v>
      </c>
      <c r="G234" s="4">
        <f>+'2. Deuda'!G261</f>
        <v>0</v>
      </c>
      <c r="H234" s="4">
        <f>+'2. Deuda'!H261</f>
        <v>0</v>
      </c>
      <c r="I234" s="4">
        <f>+'2. Deuda'!I261</f>
        <v>0</v>
      </c>
      <c r="J234" s="4">
        <f>+'2. Deuda'!J261</f>
        <v>-3.965396899729967E-10</v>
      </c>
      <c r="K234" s="4">
        <f>+'2. Deuda'!K261</f>
        <v>0</v>
      </c>
      <c r="L234" s="4">
        <f>+'2. Deuda'!P261</f>
        <v>0</v>
      </c>
      <c r="M234" s="4">
        <f>+'2. Deuda'!Q261</f>
        <v>0</v>
      </c>
      <c r="Y234" s="4">
        <f t="shared" si="35"/>
        <v>19</v>
      </c>
      <c r="AD234" s="4">
        <f t="shared" si="36"/>
        <v>0</v>
      </c>
      <c r="AE234" s="4">
        <f t="shared" si="37"/>
        <v>0</v>
      </c>
      <c r="AF234" s="4">
        <f t="shared" si="38"/>
        <v>0</v>
      </c>
      <c r="AG234" s="4">
        <f t="shared" si="39"/>
        <v>0</v>
      </c>
    </row>
    <row r="235" spans="1:33" s="4" customFormat="1" ht="15">
      <c r="A235" s="4">
        <f>+IF('2. Deuda'!$D$13=Tablas!$B$6,Tablas!Y235,IF('2. Deuda'!$D$13=Tablas!$B$7,Tablas!Z235,IF('2. Deuda'!$D$13=Tablas!$B$8,Tablas!AA235,Tablas!AB235)))</f>
        <v>19</v>
      </c>
      <c r="B235" s="4" t="str">
        <f>+'2. Deuda'!B262</f>
        <v>NA</v>
      </c>
      <c r="C235" s="4">
        <f>+'2. Deuda'!C262</f>
        <v>-3.965396899729967E-10</v>
      </c>
      <c r="D235" s="4">
        <f>+'2. Deuda'!D262</f>
        <v>0</v>
      </c>
      <c r="E235" s="4">
        <f>+'2. Deuda'!E262</f>
        <v>0</v>
      </c>
      <c r="F235" s="4">
        <f>+'2. Deuda'!F262</f>
        <v>0</v>
      </c>
      <c r="G235" s="4">
        <f>+'2. Deuda'!G262</f>
        <v>0</v>
      </c>
      <c r="H235" s="4">
        <f>+'2. Deuda'!H262</f>
        <v>0</v>
      </c>
      <c r="I235" s="4">
        <f>+'2. Deuda'!I262</f>
        <v>0</v>
      </c>
      <c r="J235" s="4">
        <f>+'2. Deuda'!J262</f>
        <v>-3.965396899729967E-10</v>
      </c>
      <c r="K235" s="4">
        <f>+'2. Deuda'!K262</f>
        <v>0</v>
      </c>
      <c r="L235" s="4">
        <f>+'2. Deuda'!P262</f>
        <v>0</v>
      </c>
      <c r="M235" s="4">
        <f>+'2. Deuda'!Q262</f>
        <v>0</v>
      </c>
      <c r="Y235" s="4">
        <f t="shared" si="35"/>
        <v>19</v>
      </c>
      <c r="AD235" s="4">
        <f t="shared" si="36"/>
        <v>0</v>
      </c>
      <c r="AE235" s="4">
        <f t="shared" si="37"/>
        <v>0</v>
      </c>
      <c r="AF235" s="4">
        <f t="shared" si="38"/>
        <v>0</v>
      </c>
      <c r="AG235" s="4">
        <f t="shared" si="39"/>
        <v>0</v>
      </c>
    </row>
    <row r="236" spans="1:33" s="4" customFormat="1" ht="15">
      <c r="A236" s="4">
        <f>+IF('2. Deuda'!$D$13=Tablas!$B$6,Tablas!Y236,IF('2. Deuda'!$D$13=Tablas!$B$7,Tablas!Z236,IF('2. Deuda'!$D$13=Tablas!$B$8,Tablas!AA236,Tablas!AB236)))</f>
        <v>19</v>
      </c>
      <c r="B236" s="4" t="str">
        <f>+'2. Deuda'!B263</f>
        <v>NA</v>
      </c>
      <c r="C236" s="4">
        <f>+'2. Deuda'!C263</f>
        <v>-3.965396899729967E-10</v>
      </c>
      <c r="D236" s="4">
        <f>+'2. Deuda'!D263</f>
        <v>0</v>
      </c>
      <c r="E236" s="4">
        <f>+'2. Deuda'!E263</f>
        <v>0</v>
      </c>
      <c r="F236" s="4">
        <f>+'2. Deuda'!F263</f>
        <v>0</v>
      </c>
      <c r="G236" s="4">
        <f>+'2. Deuda'!G263</f>
        <v>0</v>
      </c>
      <c r="H236" s="4">
        <f>+'2. Deuda'!H263</f>
        <v>0</v>
      </c>
      <c r="I236" s="4">
        <f>+'2. Deuda'!I263</f>
        <v>0</v>
      </c>
      <c r="J236" s="4">
        <f>+'2. Deuda'!J263</f>
        <v>-3.965396899729967E-10</v>
      </c>
      <c r="K236" s="4">
        <f>+'2. Deuda'!K263</f>
        <v>0</v>
      </c>
      <c r="L236" s="4">
        <f>+'2. Deuda'!P263</f>
        <v>0</v>
      </c>
      <c r="M236" s="4">
        <f>+'2. Deuda'!Q263</f>
        <v>0</v>
      </c>
      <c r="Y236" s="4">
        <f t="shared" si="35"/>
        <v>19</v>
      </c>
      <c r="AD236" s="4">
        <f t="shared" si="36"/>
        <v>0</v>
      </c>
      <c r="AE236" s="4">
        <f t="shared" si="37"/>
        <v>0</v>
      </c>
      <c r="AF236" s="4">
        <f t="shared" si="38"/>
        <v>0</v>
      </c>
      <c r="AG236" s="4">
        <f t="shared" si="39"/>
        <v>0</v>
      </c>
    </row>
    <row r="237" spans="1:33" s="4" customFormat="1" ht="15">
      <c r="A237" s="4">
        <f>+IF('2. Deuda'!$D$13=Tablas!$B$6,Tablas!Y237,IF('2. Deuda'!$D$13=Tablas!$B$7,Tablas!Z237,IF('2. Deuda'!$D$13=Tablas!$B$8,Tablas!AA237,Tablas!AB237)))</f>
        <v>19</v>
      </c>
      <c r="B237" s="4" t="str">
        <f>+'2. Deuda'!B264</f>
        <v>NA</v>
      </c>
      <c r="C237" s="4">
        <f>+'2. Deuda'!C264</f>
        <v>-3.965396899729967E-10</v>
      </c>
      <c r="D237" s="4">
        <f>+'2. Deuda'!D264</f>
        <v>0</v>
      </c>
      <c r="E237" s="4">
        <f>+'2. Deuda'!E264</f>
        <v>0</v>
      </c>
      <c r="F237" s="4">
        <f>+'2. Deuda'!F264</f>
        <v>0</v>
      </c>
      <c r="G237" s="4">
        <f>+'2. Deuda'!G264</f>
        <v>0</v>
      </c>
      <c r="H237" s="4">
        <f>+'2. Deuda'!H264</f>
        <v>0</v>
      </c>
      <c r="I237" s="4">
        <f>+'2. Deuda'!I264</f>
        <v>0</v>
      </c>
      <c r="J237" s="4">
        <f>+'2. Deuda'!J264</f>
        <v>-3.965396899729967E-10</v>
      </c>
      <c r="K237" s="4">
        <f>+'2. Deuda'!K264</f>
        <v>0</v>
      </c>
      <c r="L237" s="4">
        <f>+'2. Deuda'!P264</f>
        <v>0</v>
      </c>
      <c r="M237" s="4">
        <f>+'2. Deuda'!Q264</f>
        <v>0</v>
      </c>
      <c r="Y237" s="4">
        <f t="shared" si="35"/>
        <v>19</v>
      </c>
      <c r="AD237" s="4">
        <f t="shared" si="36"/>
        <v>0</v>
      </c>
      <c r="AE237" s="4">
        <f t="shared" si="37"/>
        <v>0</v>
      </c>
      <c r="AF237" s="4">
        <f t="shared" si="38"/>
        <v>0</v>
      </c>
      <c r="AG237" s="4">
        <f t="shared" si="39"/>
        <v>0</v>
      </c>
    </row>
    <row r="238" spans="1:33" s="4" customFormat="1" ht="15">
      <c r="A238" s="4">
        <f>+IF('2. Deuda'!$D$13=Tablas!$B$6,Tablas!Y238,IF('2. Deuda'!$D$13=Tablas!$B$7,Tablas!Z238,IF('2. Deuda'!$D$13=Tablas!$B$8,Tablas!AA238,Tablas!AB238)))</f>
        <v>19</v>
      </c>
      <c r="B238" s="4" t="str">
        <f>+'2. Deuda'!B265</f>
        <v>NA</v>
      </c>
      <c r="C238" s="4">
        <f>+'2. Deuda'!C265</f>
        <v>-3.965396899729967E-10</v>
      </c>
      <c r="D238" s="4">
        <f>+'2. Deuda'!D265</f>
        <v>0</v>
      </c>
      <c r="E238" s="4">
        <f>+'2. Deuda'!E265</f>
        <v>0</v>
      </c>
      <c r="F238" s="4">
        <f>+'2. Deuda'!F265</f>
        <v>0</v>
      </c>
      <c r="G238" s="4">
        <f>+'2. Deuda'!G265</f>
        <v>0</v>
      </c>
      <c r="H238" s="4">
        <f>+'2. Deuda'!H265</f>
        <v>0</v>
      </c>
      <c r="I238" s="4">
        <f>+'2. Deuda'!I265</f>
        <v>0</v>
      </c>
      <c r="J238" s="4">
        <f>+'2. Deuda'!J265</f>
        <v>-3.965396899729967E-10</v>
      </c>
      <c r="K238" s="4">
        <f>+'2. Deuda'!K265</f>
        <v>0</v>
      </c>
      <c r="L238" s="4">
        <f>+'2. Deuda'!P265</f>
        <v>0</v>
      </c>
      <c r="M238" s="4">
        <f>+'2. Deuda'!Q265</f>
        <v>0</v>
      </c>
      <c r="Y238" s="4">
        <f t="shared" si="35"/>
        <v>19</v>
      </c>
      <c r="AD238" s="4">
        <f t="shared" si="36"/>
        <v>0</v>
      </c>
      <c r="AE238" s="4">
        <f t="shared" si="37"/>
        <v>0</v>
      </c>
      <c r="AF238" s="4">
        <f t="shared" si="38"/>
        <v>0</v>
      </c>
      <c r="AG238" s="4">
        <f t="shared" si="39"/>
        <v>0</v>
      </c>
    </row>
    <row r="239" spans="1:33" s="4" customFormat="1" ht="15">
      <c r="A239" s="4">
        <f>+IF('2. Deuda'!$D$13=Tablas!$B$6,Tablas!Y239,IF('2. Deuda'!$D$13=Tablas!$B$7,Tablas!Z239,IF('2. Deuda'!$D$13=Tablas!$B$8,Tablas!AA239,Tablas!AB239)))</f>
        <v>19</v>
      </c>
      <c r="B239" s="4" t="str">
        <f>+'2. Deuda'!B266</f>
        <v>NA</v>
      </c>
      <c r="C239" s="4">
        <f>+'2. Deuda'!C266</f>
        <v>-3.965396899729967E-10</v>
      </c>
      <c r="D239" s="4">
        <f>+'2. Deuda'!D266</f>
        <v>0</v>
      </c>
      <c r="E239" s="4">
        <f>+'2. Deuda'!E266</f>
        <v>0</v>
      </c>
      <c r="F239" s="4">
        <f>+'2. Deuda'!F266</f>
        <v>0</v>
      </c>
      <c r="G239" s="4">
        <f>+'2. Deuda'!G266</f>
        <v>0</v>
      </c>
      <c r="H239" s="4">
        <f>+'2. Deuda'!H266</f>
        <v>0</v>
      </c>
      <c r="I239" s="4">
        <f>+'2. Deuda'!I266</f>
        <v>0</v>
      </c>
      <c r="J239" s="4">
        <f>+'2. Deuda'!J266</f>
        <v>-3.965396899729967E-10</v>
      </c>
      <c r="K239" s="4">
        <f>+'2. Deuda'!K266</f>
        <v>0</v>
      </c>
      <c r="L239" s="4">
        <f>+'2. Deuda'!P266</f>
        <v>0</v>
      </c>
      <c r="M239" s="4">
        <f>+'2. Deuda'!Q266</f>
        <v>0</v>
      </c>
      <c r="Y239" s="4">
        <f t="shared" si="35"/>
        <v>19</v>
      </c>
      <c r="AD239" s="4">
        <f t="shared" si="36"/>
        <v>0</v>
      </c>
      <c r="AE239" s="4">
        <f t="shared" si="37"/>
        <v>0</v>
      </c>
      <c r="AF239" s="4">
        <f t="shared" si="38"/>
        <v>0</v>
      </c>
      <c r="AG239" s="4">
        <f t="shared" si="39"/>
        <v>0</v>
      </c>
    </row>
    <row r="240" spans="1:33" s="4" customFormat="1" ht="15">
      <c r="A240" s="4">
        <f>+IF('2. Deuda'!$D$13=Tablas!$B$6,Tablas!Y240,IF('2. Deuda'!$D$13=Tablas!$B$7,Tablas!Z240,IF('2. Deuda'!$D$13=Tablas!$B$8,Tablas!AA240,Tablas!AB240)))</f>
        <v>19</v>
      </c>
      <c r="B240" s="4" t="str">
        <f>+'2. Deuda'!B267</f>
        <v>NA</v>
      </c>
      <c r="C240" s="4">
        <f>+'2. Deuda'!C267</f>
        <v>-3.965396899729967E-10</v>
      </c>
      <c r="D240" s="4">
        <f>+'2. Deuda'!D267</f>
        <v>0</v>
      </c>
      <c r="E240" s="4">
        <f>+'2. Deuda'!E267</f>
        <v>0</v>
      </c>
      <c r="F240" s="4">
        <f>+'2. Deuda'!F267</f>
        <v>0</v>
      </c>
      <c r="G240" s="4">
        <f>+'2. Deuda'!G267</f>
        <v>0</v>
      </c>
      <c r="H240" s="4">
        <f>+'2. Deuda'!H267</f>
        <v>0</v>
      </c>
      <c r="I240" s="4">
        <f>+'2. Deuda'!I267</f>
        <v>0</v>
      </c>
      <c r="J240" s="4">
        <f>+'2. Deuda'!J267</f>
        <v>-3.965396899729967E-10</v>
      </c>
      <c r="K240" s="4">
        <f>+'2. Deuda'!K267</f>
        <v>0</v>
      </c>
      <c r="L240" s="4">
        <f>+'2. Deuda'!P267</f>
        <v>0</v>
      </c>
      <c r="M240" s="4">
        <f>+'2. Deuda'!Q267</f>
        <v>0</v>
      </c>
      <c r="Y240" s="4">
        <f t="shared" si="35"/>
        <v>19</v>
      </c>
      <c r="AD240" s="4">
        <f t="shared" si="36"/>
        <v>0</v>
      </c>
      <c r="AE240" s="4">
        <f t="shared" si="37"/>
        <v>0</v>
      </c>
      <c r="AF240" s="4">
        <f t="shared" si="38"/>
        <v>0</v>
      </c>
      <c r="AG240" s="4">
        <f t="shared" si="39"/>
        <v>0</v>
      </c>
    </row>
    <row r="241" spans="1:33" s="4" customFormat="1" ht="15">
      <c r="A241" s="4">
        <f>+IF('2. Deuda'!$D$13=Tablas!$B$6,Tablas!Y241,IF('2. Deuda'!$D$13=Tablas!$B$7,Tablas!Z241,IF('2. Deuda'!$D$13=Tablas!$B$8,Tablas!AA241,Tablas!AB241)))</f>
        <v>19</v>
      </c>
      <c r="B241" s="4" t="str">
        <f>+'2. Deuda'!B268</f>
        <v>NA</v>
      </c>
      <c r="C241" s="4">
        <f>+'2. Deuda'!C268</f>
        <v>-3.965396899729967E-10</v>
      </c>
      <c r="D241" s="4">
        <f>+'2. Deuda'!D268</f>
        <v>0</v>
      </c>
      <c r="E241" s="4">
        <f>+'2. Deuda'!E268</f>
        <v>0</v>
      </c>
      <c r="F241" s="4">
        <f>+'2. Deuda'!F268</f>
        <v>0</v>
      </c>
      <c r="G241" s="4">
        <f>+'2. Deuda'!G268</f>
        <v>0</v>
      </c>
      <c r="H241" s="4">
        <f>+'2. Deuda'!H268</f>
        <v>0</v>
      </c>
      <c r="I241" s="4">
        <f>+'2. Deuda'!I268</f>
        <v>0</v>
      </c>
      <c r="J241" s="4">
        <f>+'2. Deuda'!J268</f>
        <v>-3.965396899729967E-10</v>
      </c>
      <c r="K241" s="4">
        <f>+'2. Deuda'!K268</f>
        <v>0</v>
      </c>
      <c r="L241" s="4">
        <f>+'2. Deuda'!P268</f>
        <v>0</v>
      </c>
      <c r="M241" s="4">
        <f>+'2. Deuda'!Q268</f>
        <v>0</v>
      </c>
      <c r="Y241" s="4">
        <f t="shared" si="35"/>
        <v>19</v>
      </c>
      <c r="AD241" s="4">
        <f t="shared" si="36"/>
        <v>0</v>
      </c>
      <c r="AE241" s="4">
        <f t="shared" si="37"/>
        <v>0</v>
      </c>
      <c r="AF241" s="4">
        <f t="shared" si="38"/>
        <v>0</v>
      </c>
      <c r="AG241" s="4">
        <f t="shared" si="39"/>
        <v>0</v>
      </c>
    </row>
    <row r="242" spans="1:33" s="4" customFormat="1" ht="15">
      <c r="A242" s="4">
        <f>+IF('2. Deuda'!$D$13=Tablas!$B$6,Tablas!Y242,IF('2. Deuda'!$D$13=Tablas!$B$7,Tablas!Z242,IF('2. Deuda'!$D$13=Tablas!$B$8,Tablas!AA242,Tablas!AB242)))</f>
        <v>20</v>
      </c>
      <c r="B242" s="4" t="str">
        <f>+'2. Deuda'!B269</f>
        <v>NA</v>
      </c>
      <c r="C242" s="4">
        <f>+'2. Deuda'!C269</f>
        <v>-3.965396899729967E-10</v>
      </c>
      <c r="D242" s="4">
        <f>+'2. Deuda'!D269</f>
        <v>0</v>
      </c>
      <c r="E242" s="4">
        <f>+'2. Deuda'!E269</f>
        <v>0</v>
      </c>
      <c r="F242" s="4">
        <f>+'2. Deuda'!F269</f>
        <v>0</v>
      </c>
      <c r="G242" s="4">
        <f>+'2. Deuda'!G269</f>
        <v>0</v>
      </c>
      <c r="H242" s="4">
        <f>+'2. Deuda'!H269</f>
        <v>0</v>
      </c>
      <c r="I242" s="4">
        <f>+'2. Deuda'!I269</f>
        <v>0</v>
      </c>
      <c r="J242" s="4">
        <f>+'2. Deuda'!J269</f>
        <v>-3.965396899729967E-10</v>
      </c>
      <c r="K242" s="4">
        <f>+'2. Deuda'!K269</f>
        <v>0</v>
      </c>
      <c r="L242" s="4">
        <f>+'2. Deuda'!P269</f>
        <v>0</v>
      </c>
      <c r="M242" s="4">
        <f>+'2. Deuda'!Q269</f>
        <v>0</v>
      </c>
      <c r="Y242" s="4">
        <f t="shared" si="35"/>
        <v>20</v>
      </c>
      <c r="AD242" s="4">
        <f t="shared" si="36"/>
        <v>1</v>
      </c>
      <c r="AE242" s="4">
        <f t="shared" si="37"/>
        <v>0</v>
      </c>
      <c r="AF242" s="4">
        <f t="shared" si="38"/>
        <v>0</v>
      </c>
      <c r="AG242" s="4">
        <f t="shared" si="39"/>
        <v>0</v>
      </c>
    </row>
    <row r="243" spans="1:33" s="4" customFormat="1" ht="15">
      <c r="A243" s="4">
        <f>+IF('2. Deuda'!$D$13=Tablas!$B$6,Tablas!Y243,IF('2. Deuda'!$D$13=Tablas!$B$7,Tablas!Z243,IF('2. Deuda'!$D$13=Tablas!$B$8,Tablas!AA243,Tablas!AB243)))</f>
        <v>20</v>
      </c>
      <c r="B243" s="4" t="str">
        <f>+'2. Deuda'!B270</f>
        <v>NA</v>
      </c>
      <c r="C243" s="4">
        <f>+'2. Deuda'!C270</f>
        <v>-3.965396899729967E-10</v>
      </c>
      <c r="D243" s="4">
        <f>+'2. Deuda'!D270</f>
        <v>0</v>
      </c>
      <c r="E243" s="4">
        <f>+'2. Deuda'!E270</f>
        <v>0</v>
      </c>
      <c r="F243" s="4">
        <f>+'2. Deuda'!F270</f>
        <v>0</v>
      </c>
      <c r="G243" s="4">
        <f>+'2. Deuda'!G270</f>
        <v>0</v>
      </c>
      <c r="H243" s="4">
        <f>+'2. Deuda'!H270</f>
        <v>0</v>
      </c>
      <c r="I243" s="4">
        <f>+'2. Deuda'!I270</f>
        <v>0</v>
      </c>
      <c r="J243" s="4">
        <f>+'2. Deuda'!J270</f>
        <v>-3.965396899729967E-10</v>
      </c>
      <c r="K243" s="4">
        <f>+'2. Deuda'!K270</f>
        <v>0</v>
      </c>
      <c r="L243" s="4">
        <f>+'2. Deuda'!P270</f>
        <v>0</v>
      </c>
      <c r="M243" s="4">
        <f>+'2. Deuda'!Q270</f>
        <v>0</v>
      </c>
      <c r="Y243" s="4">
        <f t="shared" si="35"/>
        <v>20</v>
      </c>
      <c r="AD243" s="4">
        <f t="shared" si="36"/>
        <v>0</v>
      </c>
      <c r="AE243" s="4">
        <f t="shared" si="37"/>
        <v>0</v>
      </c>
      <c r="AF243" s="4">
        <f t="shared" si="38"/>
        <v>0</v>
      </c>
      <c r="AG243" s="4">
        <f t="shared" si="39"/>
        <v>0</v>
      </c>
    </row>
    <row r="244" spans="1:33" s="4" customFormat="1" ht="15">
      <c r="A244" s="4">
        <f>+IF('2. Deuda'!$D$13=Tablas!$B$6,Tablas!Y244,IF('2. Deuda'!$D$13=Tablas!$B$7,Tablas!Z244,IF('2. Deuda'!$D$13=Tablas!$B$8,Tablas!AA244,Tablas!AB244)))</f>
        <v>20</v>
      </c>
      <c r="B244" s="4" t="str">
        <f>+'2. Deuda'!B271</f>
        <v>NA</v>
      </c>
      <c r="C244" s="4">
        <f>+'2. Deuda'!C271</f>
        <v>-3.965396899729967E-10</v>
      </c>
      <c r="D244" s="4">
        <f>+'2. Deuda'!D271</f>
        <v>0</v>
      </c>
      <c r="E244" s="4">
        <f>+'2. Deuda'!E271</f>
        <v>0</v>
      </c>
      <c r="F244" s="4">
        <f>+'2. Deuda'!F271</f>
        <v>0</v>
      </c>
      <c r="G244" s="4">
        <f>+'2. Deuda'!G271</f>
        <v>0</v>
      </c>
      <c r="H244" s="4">
        <f>+'2. Deuda'!H271</f>
        <v>0</v>
      </c>
      <c r="I244" s="4">
        <f>+'2. Deuda'!I271</f>
        <v>0</v>
      </c>
      <c r="J244" s="4">
        <f>+'2. Deuda'!J271</f>
        <v>-3.965396899729967E-10</v>
      </c>
      <c r="K244" s="4">
        <f>+'2. Deuda'!K271</f>
        <v>0</v>
      </c>
      <c r="L244" s="4">
        <f>+'2. Deuda'!P271</f>
        <v>0</v>
      </c>
      <c r="M244" s="4">
        <f>+'2. Deuda'!Q271</f>
        <v>0</v>
      </c>
      <c r="Y244" s="4">
        <f t="shared" si="35"/>
        <v>20</v>
      </c>
      <c r="AD244" s="4">
        <f t="shared" si="36"/>
        <v>0</v>
      </c>
      <c r="AE244" s="4">
        <f t="shared" si="37"/>
        <v>0</v>
      </c>
      <c r="AF244" s="4">
        <f t="shared" si="38"/>
        <v>0</v>
      </c>
      <c r="AG244" s="4">
        <f t="shared" si="39"/>
        <v>0</v>
      </c>
    </row>
    <row r="245" spans="1:33" s="4" customFormat="1" ht="15">
      <c r="A245" s="4">
        <f>+IF('2. Deuda'!$D$13=Tablas!$B$6,Tablas!Y245,IF('2. Deuda'!$D$13=Tablas!$B$7,Tablas!Z245,IF('2. Deuda'!$D$13=Tablas!$B$8,Tablas!AA245,Tablas!AB245)))</f>
        <v>20</v>
      </c>
      <c r="B245" s="4" t="str">
        <f>+'2. Deuda'!B272</f>
        <v>NA</v>
      </c>
      <c r="C245" s="4">
        <f>+'2. Deuda'!C272</f>
        <v>-3.965396899729967E-10</v>
      </c>
      <c r="D245" s="4">
        <f>+'2. Deuda'!D272</f>
        <v>0</v>
      </c>
      <c r="E245" s="4">
        <f>+'2. Deuda'!E272</f>
        <v>0</v>
      </c>
      <c r="F245" s="4">
        <f>+'2. Deuda'!F272</f>
        <v>0</v>
      </c>
      <c r="G245" s="4">
        <f>+'2. Deuda'!G272</f>
        <v>0</v>
      </c>
      <c r="H245" s="4">
        <f>+'2. Deuda'!H272</f>
        <v>0</v>
      </c>
      <c r="I245" s="4">
        <f>+'2. Deuda'!I272</f>
        <v>0</v>
      </c>
      <c r="J245" s="4">
        <f>+'2. Deuda'!J272</f>
        <v>-3.965396899729967E-10</v>
      </c>
      <c r="K245" s="4">
        <f>+'2. Deuda'!K272</f>
        <v>0</v>
      </c>
      <c r="L245" s="4">
        <f>+'2. Deuda'!P272</f>
        <v>0</v>
      </c>
      <c r="M245" s="4">
        <f>+'2. Deuda'!Q272</f>
        <v>0</v>
      </c>
      <c r="Y245" s="4">
        <f t="shared" si="35"/>
        <v>20</v>
      </c>
      <c r="AD245" s="4">
        <f t="shared" si="36"/>
        <v>0</v>
      </c>
      <c r="AE245" s="4">
        <f t="shared" si="37"/>
        <v>0</v>
      </c>
      <c r="AF245" s="4">
        <f t="shared" si="38"/>
        <v>0</v>
      </c>
      <c r="AG245" s="4">
        <f t="shared" si="39"/>
        <v>0</v>
      </c>
    </row>
    <row r="246" spans="1:33" s="4" customFormat="1" ht="15">
      <c r="A246" s="4">
        <f>+IF('2. Deuda'!$D$13=Tablas!$B$6,Tablas!Y246,IF('2. Deuda'!$D$13=Tablas!$B$7,Tablas!Z246,IF('2. Deuda'!$D$13=Tablas!$B$8,Tablas!AA246,Tablas!AB246)))</f>
        <v>20</v>
      </c>
      <c r="B246" s="4" t="str">
        <f>+'2. Deuda'!B273</f>
        <v>NA</v>
      </c>
      <c r="C246" s="4">
        <f>+'2. Deuda'!C273</f>
        <v>-3.965396899729967E-10</v>
      </c>
      <c r="D246" s="4">
        <f>+'2. Deuda'!D273</f>
        <v>0</v>
      </c>
      <c r="E246" s="4">
        <f>+'2. Deuda'!E273</f>
        <v>0</v>
      </c>
      <c r="F246" s="4">
        <f>+'2. Deuda'!F273</f>
        <v>0</v>
      </c>
      <c r="G246" s="4">
        <f>+'2. Deuda'!G273</f>
        <v>0</v>
      </c>
      <c r="H246" s="4">
        <f>+'2. Deuda'!H273</f>
        <v>0</v>
      </c>
      <c r="I246" s="4">
        <f>+'2. Deuda'!I273</f>
        <v>0</v>
      </c>
      <c r="J246" s="4">
        <f>+'2. Deuda'!J273</f>
        <v>-3.965396899729967E-10</v>
      </c>
      <c r="K246" s="4">
        <f>+'2. Deuda'!K273</f>
        <v>0</v>
      </c>
      <c r="L246" s="4">
        <f>+'2. Deuda'!P273</f>
        <v>0</v>
      </c>
      <c r="M246" s="4">
        <f>+'2. Deuda'!Q273</f>
        <v>0</v>
      </c>
      <c r="Y246" s="4">
        <f t="shared" si="35"/>
        <v>20</v>
      </c>
      <c r="AD246" s="4">
        <f t="shared" si="36"/>
        <v>0</v>
      </c>
      <c r="AE246" s="4">
        <f t="shared" si="37"/>
        <v>0</v>
      </c>
      <c r="AF246" s="4">
        <f t="shared" si="38"/>
        <v>0</v>
      </c>
      <c r="AG246" s="4">
        <f t="shared" si="39"/>
        <v>0</v>
      </c>
    </row>
    <row r="247" spans="1:33" s="4" customFormat="1" ht="15">
      <c r="A247" s="4">
        <f>+IF('2. Deuda'!$D$13=Tablas!$B$6,Tablas!Y247,IF('2. Deuda'!$D$13=Tablas!$B$7,Tablas!Z247,IF('2. Deuda'!$D$13=Tablas!$B$8,Tablas!AA247,Tablas!AB247)))</f>
        <v>20</v>
      </c>
      <c r="B247" s="4" t="str">
        <f>+'2. Deuda'!B274</f>
        <v>NA</v>
      </c>
      <c r="C247" s="4">
        <f>+'2. Deuda'!C274</f>
        <v>-3.965396899729967E-10</v>
      </c>
      <c r="D247" s="4">
        <f>+'2. Deuda'!D274</f>
        <v>0</v>
      </c>
      <c r="E247" s="4">
        <f>+'2. Deuda'!E274</f>
        <v>0</v>
      </c>
      <c r="F247" s="4">
        <f>+'2. Deuda'!F274</f>
        <v>0</v>
      </c>
      <c r="G247" s="4">
        <f>+'2. Deuda'!G274</f>
        <v>0</v>
      </c>
      <c r="H247" s="4">
        <f>+'2. Deuda'!H274</f>
        <v>0</v>
      </c>
      <c r="I247" s="4">
        <f>+'2. Deuda'!I274</f>
        <v>0</v>
      </c>
      <c r="J247" s="4">
        <f>+'2. Deuda'!J274</f>
        <v>-3.965396899729967E-10</v>
      </c>
      <c r="K247" s="4">
        <f>+'2. Deuda'!K274</f>
        <v>0</v>
      </c>
      <c r="L247" s="4">
        <f>+'2. Deuda'!P274</f>
        <v>0</v>
      </c>
      <c r="M247" s="4">
        <f>+'2. Deuda'!Q274</f>
        <v>0</v>
      </c>
      <c r="Y247" s="4">
        <f t="shared" si="35"/>
        <v>20</v>
      </c>
      <c r="AD247" s="4">
        <f t="shared" si="36"/>
        <v>0</v>
      </c>
      <c r="AE247" s="4">
        <f t="shared" si="37"/>
        <v>0</v>
      </c>
      <c r="AF247" s="4">
        <f t="shared" si="38"/>
        <v>0</v>
      </c>
      <c r="AG247" s="4">
        <f t="shared" si="39"/>
        <v>0</v>
      </c>
    </row>
    <row r="248" spans="1:33" s="4" customFormat="1" ht="15">
      <c r="A248" s="4">
        <f>+IF('2. Deuda'!$D$13=Tablas!$B$6,Tablas!Y248,IF('2. Deuda'!$D$13=Tablas!$B$7,Tablas!Z248,IF('2. Deuda'!$D$13=Tablas!$B$8,Tablas!AA248,Tablas!AB248)))</f>
        <v>20</v>
      </c>
      <c r="B248" s="4" t="str">
        <f>+'2. Deuda'!B275</f>
        <v>NA</v>
      </c>
      <c r="C248" s="4">
        <f>+'2. Deuda'!C275</f>
        <v>-3.965396899729967E-10</v>
      </c>
      <c r="D248" s="4">
        <f>+'2. Deuda'!D275</f>
        <v>0</v>
      </c>
      <c r="E248" s="4">
        <f>+'2. Deuda'!E275</f>
        <v>0</v>
      </c>
      <c r="F248" s="4">
        <f>+'2. Deuda'!F275</f>
        <v>0</v>
      </c>
      <c r="G248" s="4">
        <f>+'2. Deuda'!G275</f>
        <v>0</v>
      </c>
      <c r="H248" s="4">
        <f>+'2. Deuda'!H275</f>
        <v>0</v>
      </c>
      <c r="I248" s="4">
        <f>+'2. Deuda'!I275</f>
        <v>0</v>
      </c>
      <c r="J248" s="4">
        <f>+'2. Deuda'!J275</f>
        <v>-3.965396899729967E-10</v>
      </c>
      <c r="K248" s="4">
        <f>+'2. Deuda'!K275</f>
        <v>0</v>
      </c>
      <c r="L248" s="4">
        <f>+'2. Deuda'!P275</f>
        <v>0</v>
      </c>
      <c r="M248" s="4">
        <f>+'2. Deuda'!Q275</f>
        <v>0</v>
      </c>
      <c r="Y248" s="4">
        <f t="shared" si="35"/>
        <v>20</v>
      </c>
      <c r="AD248" s="4">
        <f t="shared" si="36"/>
        <v>0</v>
      </c>
      <c r="AE248" s="4">
        <f t="shared" si="37"/>
        <v>0</v>
      </c>
      <c r="AF248" s="4">
        <f t="shared" si="38"/>
        <v>0</v>
      </c>
      <c r="AG248" s="4">
        <f t="shared" si="39"/>
        <v>0</v>
      </c>
    </row>
    <row r="249" spans="1:33" s="4" customFormat="1" ht="15">
      <c r="A249" s="4">
        <f>+IF('2. Deuda'!$D$13=Tablas!$B$6,Tablas!Y249,IF('2. Deuda'!$D$13=Tablas!$B$7,Tablas!Z249,IF('2. Deuda'!$D$13=Tablas!$B$8,Tablas!AA249,Tablas!AB249)))</f>
        <v>20</v>
      </c>
      <c r="B249" s="4" t="str">
        <f>+'2. Deuda'!B276</f>
        <v>NA</v>
      </c>
      <c r="C249" s="4">
        <f>+'2. Deuda'!C276</f>
        <v>-3.965396899729967E-10</v>
      </c>
      <c r="D249" s="4">
        <f>+'2. Deuda'!D276</f>
        <v>0</v>
      </c>
      <c r="E249" s="4">
        <f>+'2. Deuda'!E276</f>
        <v>0</v>
      </c>
      <c r="F249" s="4">
        <f>+'2. Deuda'!F276</f>
        <v>0</v>
      </c>
      <c r="G249" s="4">
        <f>+'2. Deuda'!G276</f>
        <v>0</v>
      </c>
      <c r="H249" s="4">
        <f>+'2. Deuda'!H276</f>
        <v>0</v>
      </c>
      <c r="I249" s="4">
        <f>+'2. Deuda'!I276</f>
        <v>0</v>
      </c>
      <c r="J249" s="4">
        <f>+'2. Deuda'!J276</f>
        <v>-3.965396899729967E-10</v>
      </c>
      <c r="K249" s="4">
        <f>+'2. Deuda'!K276</f>
        <v>0</v>
      </c>
      <c r="L249" s="4">
        <f>+'2. Deuda'!P276</f>
        <v>0</v>
      </c>
      <c r="M249" s="4">
        <f>+'2. Deuda'!Q276</f>
        <v>0</v>
      </c>
      <c r="Y249" s="4">
        <f t="shared" si="35"/>
        <v>20</v>
      </c>
      <c r="AD249" s="4">
        <f t="shared" si="36"/>
        <v>0</v>
      </c>
      <c r="AE249" s="4">
        <f t="shared" si="37"/>
        <v>0</v>
      </c>
      <c r="AF249" s="4">
        <f t="shared" si="38"/>
        <v>0</v>
      </c>
      <c r="AG249" s="4">
        <f t="shared" si="39"/>
        <v>0</v>
      </c>
    </row>
    <row r="250" spans="1:33" s="4" customFormat="1" ht="15">
      <c r="A250" s="4">
        <f>+IF('2. Deuda'!$D$13=Tablas!$B$6,Tablas!Y250,IF('2. Deuda'!$D$13=Tablas!$B$7,Tablas!Z250,IF('2. Deuda'!$D$13=Tablas!$B$8,Tablas!AA250,Tablas!AB250)))</f>
        <v>20</v>
      </c>
      <c r="B250" s="4" t="str">
        <f>+'2. Deuda'!B277</f>
        <v>NA</v>
      </c>
      <c r="C250" s="4">
        <f>+'2. Deuda'!C277</f>
        <v>-3.965396899729967E-10</v>
      </c>
      <c r="D250" s="4">
        <f>+'2. Deuda'!D277</f>
        <v>0</v>
      </c>
      <c r="E250" s="4">
        <f>+'2. Deuda'!E277</f>
        <v>0</v>
      </c>
      <c r="F250" s="4">
        <f>+'2. Deuda'!F277</f>
        <v>0</v>
      </c>
      <c r="G250" s="4">
        <f>+'2. Deuda'!G277</f>
        <v>0</v>
      </c>
      <c r="H250" s="4">
        <f>+'2. Deuda'!H277</f>
        <v>0</v>
      </c>
      <c r="I250" s="4">
        <f>+'2. Deuda'!I277</f>
        <v>0</v>
      </c>
      <c r="J250" s="4">
        <f>+'2. Deuda'!J277</f>
        <v>-3.965396899729967E-10</v>
      </c>
      <c r="K250" s="4">
        <f>+'2. Deuda'!K277</f>
        <v>0</v>
      </c>
      <c r="L250" s="4">
        <f>+'2. Deuda'!P277</f>
        <v>0</v>
      </c>
      <c r="M250" s="4">
        <f>+'2. Deuda'!Q277</f>
        <v>0</v>
      </c>
      <c r="Y250" s="4">
        <f t="shared" si="35"/>
        <v>20</v>
      </c>
      <c r="AD250" s="4">
        <f t="shared" si="36"/>
        <v>0</v>
      </c>
      <c r="AE250" s="4">
        <f t="shared" si="37"/>
        <v>0</v>
      </c>
      <c r="AF250" s="4">
        <f t="shared" si="38"/>
        <v>0</v>
      </c>
      <c r="AG250" s="4">
        <f t="shared" si="39"/>
        <v>0</v>
      </c>
    </row>
    <row r="251" spans="1:33" s="4" customFormat="1" ht="15">
      <c r="A251" s="4">
        <f>+IF('2. Deuda'!$D$13=Tablas!$B$6,Tablas!Y251,IF('2. Deuda'!$D$13=Tablas!$B$7,Tablas!Z251,IF('2. Deuda'!$D$13=Tablas!$B$8,Tablas!AA251,Tablas!AB251)))</f>
        <v>20</v>
      </c>
      <c r="B251" s="4" t="str">
        <f>+'2. Deuda'!B278</f>
        <v>NA</v>
      </c>
      <c r="C251" s="4">
        <f>+'2. Deuda'!C278</f>
        <v>-3.965396899729967E-10</v>
      </c>
      <c r="D251" s="4">
        <f>+'2. Deuda'!D278</f>
        <v>0</v>
      </c>
      <c r="E251" s="4">
        <f>+'2. Deuda'!E278</f>
        <v>0</v>
      </c>
      <c r="F251" s="4">
        <f>+'2. Deuda'!F278</f>
        <v>0</v>
      </c>
      <c r="G251" s="4">
        <f>+'2. Deuda'!G278</f>
        <v>0</v>
      </c>
      <c r="H251" s="4">
        <f>+'2. Deuda'!H278</f>
        <v>0</v>
      </c>
      <c r="I251" s="4">
        <f>+'2. Deuda'!I278</f>
        <v>0</v>
      </c>
      <c r="J251" s="4">
        <f>+'2. Deuda'!J278</f>
        <v>-3.965396899729967E-10</v>
      </c>
      <c r="K251" s="4">
        <f>+'2. Deuda'!K278</f>
        <v>0</v>
      </c>
      <c r="L251" s="4">
        <f>+'2. Deuda'!P278</f>
        <v>0</v>
      </c>
      <c r="M251" s="4">
        <f>+'2. Deuda'!Q278</f>
        <v>0</v>
      </c>
      <c r="Y251" s="4">
        <f t="shared" si="35"/>
        <v>20</v>
      </c>
      <c r="AD251" s="4">
        <f t="shared" si="36"/>
        <v>0</v>
      </c>
      <c r="AE251" s="4">
        <f t="shared" si="37"/>
        <v>0</v>
      </c>
      <c r="AF251" s="4">
        <f t="shared" si="38"/>
        <v>0</v>
      </c>
      <c r="AG251" s="4">
        <f t="shared" si="39"/>
        <v>0</v>
      </c>
    </row>
    <row r="252" spans="1:33" s="4" customFormat="1" ht="15">
      <c r="A252" s="4">
        <f>+IF('2. Deuda'!$D$13=Tablas!$B$6,Tablas!Y252,IF('2. Deuda'!$D$13=Tablas!$B$7,Tablas!Z252,IF('2. Deuda'!$D$13=Tablas!$B$8,Tablas!AA252,Tablas!AB252)))</f>
        <v>20</v>
      </c>
      <c r="B252" s="4" t="str">
        <f>+'2. Deuda'!B279</f>
        <v>NA</v>
      </c>
      <c r="C252" s="4">
        <f>+'2. Deuda'!C279</f>
        <v>-3.965396899729967E-10</v>
      </c>
      <c r="D252" s="4">
        <f>+'2. Deuda'!D279</f>
        <v>0</v>
      </c>
      <c r="E252" s="4">
        <f>+'2. Deuda'!E279</f>
        <v>0</v>
      </c>
      <c r="F252" s="4">
        <f>+'2. Deuda'!F279</f>
        <v>0</v>
      </c>
      <c r="G252" s="4">
        <f>+'2. Deuda'!G279</f>
        <v>0</v>
      </c>
      <c r="H252" s="4">
        <f>+'2. Deuda'!H279</f>
        <v>0</v>
      </c>
      <c r="I252" s="4">
        <f>+'2. Deuda'!I279</f>
        <v>0</v>
      </c>
      <c r="J252" s="4">
        <f>+'2. Deuda'!J279</f>
        <v>-3.965396899729967E-10</v>
      </c>
      <c r="K252" s="4">
        <f>+'2. Deuda'!K279</f>
        <v>0</v>
      </c>
      <c r="L252" s="4">
        <f>+'2. Deuda'!P279</f>
        <v>0</v>
      </c>
      <c r="M252" s="4">
        <f>+'2. Deuda'!Q279</f>
        <v>0</v>
      </c>
      <c r="Y252" s="4">
        <f t="shared" si="35"/>
        <v>20</v>
      </c>
      <c r="AD252" s="4">
        <f t="shared" si="36"/>
        <v>0</v>
      </c>
      <c r="AE252" s="4">
        <f t="shared" si="37"/>
        <v>0</v>
      </c>
      <c r="AF252" s="4">
        <f t="shared" si="38"/>
        <v>0</v>
      </c>
      <c r="AG252" s="4">
        <f t="shared" si="39"/>
        <v>0</v>
      </c>
    </row>
    <row r="253" spans="1:33" s="4" customFormat="1" ht="15">
      <c r="A253" s="4">
        <f>+IF('2. Deuda'!$D$13=Tablas!$B$6,Tablas!Y253,IF('2. Deuda'!$D$13=Tablas!$B$7,Tablas!Z253,IF('2. Deuda'!$D$13=Tablas!$B$8,Tablas!AA253,Tablas!AB253)))</f>
        <v>20</v>
      </c>
      <c r="B253" s="4" t="str">
        <f>+'2. Deuda'!B280</f>
        <v>NA</v>
      </c>
      <c r="C253" s="4">
        <f>+'2. Deuda'!C280</f>
        <v>-3.965396899729967E-10</v>
      </c>
      <c r="D253" s="4">
        <f>+'2. Deuda'!D280</f>
        <v>0</v>
      </c>
      <c r="E253" s="4">
        <f>+'2. Deuda'!E280</f>
        <v>0</v>
      </c>
      <c r="F253" s="4">
        <f>+'2. Deuda'!F280</f>
        <v>0</v>
      </c>
      <c r="G253" s="4">
        <f>+'2. Deuda'!G280</f>
        <v>0</v>
      </c>
      <c r="H253" s="4">
        <f>+'2. Deuda'!H280</f>
        <v>0</v>
      </c>
      <c r="I253" s="4">
        <f>+'2. Deuda'!I280</f>
        <v>0</v>
      </c>
      <c r="J253" s="4">
        <f>+'2. Deuda'!J280</f>
        <v>-3.965396899729967E-10</v>
      </c>
      <c r="K253" s="4">
        <f>+'2. Deuda'!K280</f>
        <v>0</v>
      </c>
      <c r="L253" s="4">
        <f>+'2. Deuda'!P280</f>
        <v>0</v>
      </c>
      <c r="M253" s="4">
        <f>+'2. Deuda'!Q280</f>
        <v>0</v>
      </c>
      <c r="Y253" s="4">
        <f t="shared" si="35"/>
        <v>20</v>
      </c>
      <c r="AD253" s="4">
        <f t="shared" si="36"/>
        <v>0</v>
      </c>
      <c r="AE253" s="4">
        <f t="shared" si="37"/>
        <v>0</v>
      </c>
      <c r="AF253" s="4">
        <f t="shared" si="38"/>
        <v>0</v>
      </c>
      <c r="AG253" s="4">
        <f t="shared" si="39"/>
        <v>0</v>
      </c>
    </row>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2022-02-16T16:56:46Z</dcterms:created>
  <dcterms:modified xsi:type="dcterms:W3CDTF">2022-05-02T17:37:57Z</dcterms:modified>
  <cp:category/>
  <cp:version/>
  <cp:contentType/>
  <cp:contentStatus/>
</cp:coreProperties>
</file>